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10005" activeTab="0"/>
  </bookViews>
  <sheets>
    <sheet name="Uitslagen" sheetId="1" r:id="rId1"/>
    <sheet name="Fictief VVD" sheetId="2" r:id="rId2"/>
    <sheet name="Fictief CU-SGP" sheetId="3" r:id="rId3"/>
    <sheet name="Lijstverbinding" sheetId="4" r:id="rId4"/>
  </sheets>
  <definedNames/>
  <calcPr fullCalcOnLoad="1"/>
</workbook>
</file>

<file path=xl/sharedStrings.xml><?xml version="1.0" encoding="utf-8"?>
<sst xmlns="http://schemas.openxmlformats.org/spreadsheetml/2006/main" count="164" uniqueCount="32">
  <si>
    <t>PvdA</t>
  </si>
  <si>
    <t>LR</t>
  </si>
  <si>
    <t>CDA</t>
  </si>
  <si>
    <t>SP</t>
  </si>
  <si>
    <t>VVD</t>
  </si>
  <si>
    <t>GroenLinks</t>
  </si>
  <si>
    <t>CU-SGP</t>
  </si>
  <si>
    <t>D66</t>
  </si>
  <si>
    <t>Broederschap</t>
  </si>
  <si>
    <t>LSD</t>
  </si>
  <si>
    <t>Lijst Blanco</t>
  </si>
  <si>
    <t>PSN</t>
  </si>
  <si>
    <t>NMP</t>
  </si>
  <si>
    <t>Totaal</t>
  </si>
  <si>
    <t>Blanco</t>
  </si>
  <si>
    <t>ongeldig</t>
  </si>
  <si>
    <t>Kiesgerechtigd</t>
  </si>
  <si>
    <t>"Liberaal"</t>
  </si>
  <si>
    <t>Uitslag 5 maart</t>
  </si>
  <si>
    <t>Uitslag 12 maart</t>
  </si>
  <si>
    <t>% 5 maart</t>
  </si>
  <si>
    <t>%12 maart</t>
  </si>
  <si>
    <t>% verschil tov 12 maart</t>
  </si>
  <si>
    <t>Kiesdeler</t>
  </si>
  <si>
    <t>Zetel1</t>
  </si>
  <si>
    <t>Gemiddeld1</t>
  </si>
  <si>
    <t>Zetel2</t>
  </si>
  <si>
    <t>Zetel3</t>
  </si>
  <si>
    <t>Zetel0</t>
  </si>
  <si>
    <t>knutsel</t>
  </si>
  <si>
    <t>Zetel4</t>
  </si>
  <si>
    <t>Zetel5</t>
  </si>
</sst>
</file>

<file path=xl/styles.xml><?xml version="1.0" encoding="utf-8"?>
<styleSheet xmlns="http://schemas.openxmlformats.org/spreadsheetml/2006/main">
  <numFmts count="1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#,##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17" applyNumberFormat="1" applyAlignment="1">
      <alignment/>
    </xf>
    <xf numFmtId="165" fontId="0" fillId="0" borderId="0" xfId="17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horizontal="center" vertical="top" wrapText="1"/>
    </xf>
    <xf numFmtId="9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4" fontId="0" fillId="0" borderId="0" xfId="17" applyNumberFormat="1" applyAlignment="1">
      <alignment/>
    </xf>
    <xf numFmtId="165" fontId="0" fillId="0" borderId="0" xfId="17" applyNumberForma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L4" sqref="L4"/>
    </sheetView>
  </sheetViews>
  <sheetFormatPr defaultColWidth="9.140625" defaultRowHeight="12.75"/>
  <sheetData>
    <row r="1" spans="2:22" ht="25.5">
      <c r="B1" s="8" t="s">
        <v>18</v>
      </c>
      <c r="C1" s="8" t="s">
        <v>19</v>
      </c>
      <c r="D1" s="8"/>
      <c r="E1" s="8" t="s">
        <v>20</v>
      </c>
      <c r="F1" s="8" t="s">
        <v>21</v>
      </c>
      <c r="G1" t="s">
        <v>22</v>
      </c>
      <c r="I1" t="s">
        <v>28</v>
      </c>
      <c r="J1" t="s">
        <v>28</v>
      </c>
      <c r="K1" t="s">
        <v>25</v>
      </c>
      <c r="L1" t="s">
        <v>25</v>
      </c>
      <c r="M1" t="s">
        <v>24</v>
      </c>
      <c r="N1" t="s">
        <v>24</v>
      </c>
      <c r="O1" t="s">
        <v>25</v>
      </c>
      <c r="P1" t="s">
        <v>25</v>
      </c>
      <c r="Q1" t="s">
        <v>26</v>
      </c>
      <c r="R1" t="s">
        <v>26</v>
      </c>
      <c r="S1" t="s">
        <v>25</v>
      </c>
      <c r="T1" t="s">
        <v>25</v>
      </c>
      <c r="U1" t="s">
        <v>27</v>
      </c>
      <c r="V1" t="s">
        <v>27</v>
      </c>
    </row>
    <row r="2" spans="1:22" ht="12.75">
      <c r="A2" t="s">
        <v>0</v>
      </c>
      <c r="B2" s="1">
        <v>64098</v>
      </c>
      <c r="C2" s="1">
        <f>64401</f>
        <v>64401</v>
      </c>
      <c r="D2" s="1">
        <f aca="true" t="shared" si="0" ref="D2:D14">C2-B2</f>
        <v>303</v>
      </c>
      <c r="E2" s="2">
        <f>B2/B$16</f>
        <v>0.28919870059556035</v>
      </c>
      <c r="F2" s="2">
        <f>C2/C$16</f>
        <v>0.2889984832302708</v>
      </c>
      <c r="G2" s="3">
        <f>(C2-B2)/B2</f>
        <v>0.004727136572123935</v>
      </c>
      <c r="I2" s="4">
        <f aca="true" t="shared" si="1" ref="I2:I14">ROUNDDOWN(B2/I$16,0)</f>
        <v>13</v>
      </c>
      <c r="J2" s="4">
        <f aca="true" t="shared" si="2" ref="J2:J14">ROUNDDOWN(C2/J$16,0)</f>
        <v>13</v>
      </c>
      <c r="K2" s="5">
        <f aca="true" t="shared" si="3" ref="K2:K9">$B2/(I2+1)</f>
        <v>4578.428571428572</v>
      </c>
      <c r="L2" s="5">
        <f>$C2/(J2+1)</f>
        <v>4600.071428571428</v>
      </c>
      <c r="M2" s="4">
        <f>I2</f>
        <v>13</v>
      </c>
      <c r="N2" s="4">
        <f aca="true" t="shared" si="4" ref="N2:N9">J2</f>
        <v>13</v>
      </c>
      <c r="O2" s="6">
        <f aca="true" t="shared" si="5" ref="O2:O9">$B2/(M2+1)</f>
        <v>4578.428571428572</v>
      </c>
      <c r="P2" s="6">
        <f aca="true" t="shared" si="6" ref="P2:P9">$C2/(N2+1)</f>
        <v>4600.071428571428</v>
      </c>
      <c r="Q2" s="13">
        <f>M2+1</f>
        <v>14</v>
      </c>
      <c r="R2" s="13">
        <f>N2+1</f>
        <v>14</v>
      </c>
      <c r="S2" s="7">
        <f aca="true" t="shared" si="7" ref="S2:S9">$B2/(Q2+1)</f>
        <v>4273.2</v>
      </c>
      <c r="T2" s="7">
        <f aca="true" t="shared" si="8" ref="T2:T9">$C2/(R2+1)</f>
        <v>4293.4</v>
      </c>
      <c r="U2" s="4">
        <f>Q2</f>
        <v>14</v>
      </c>
      <c r="V2" s="4">
        <f>R2</f>
        <v>14</v>
      </c>
    </row>
    <row r="3" spans="1:22" ht="12.75">
      <c r="A3" t="s">
        <v>1</v>
      </c>
      <c r="B3" s="1">
        <v>63447</v>
      </c>
      <c r="C3" s="1">
        <f>63647</f>
        <v>63647</v>
      </c>
      <c r="D3" s="1">
        <f t="shared" si="0"/>
        <v>200</v>
      </c>
      <c r="E3" s="2">
        <f aca="true" t="shared" si="9" ref="E3:E14">B3/B$16</f>
        <v>0.2862615051434759</v>
      </c>
      <c r="F3" s="2">
        <f aca="true" t="shared" si="10" ref="F3:F14">C3/C$16</f>
        <v>0.285614919988153</v>
      </c>
      <c r="G3" s="3">
        <f aca="true" t="shared" si="11" ref="G3:G19">(C3-B3)/B3</f>
        <v>0.003152237300423976</v>
      </c>
      <c r="I3" s="4">
        <f t="shared" si="1"/>
        <v>12</v>
      </c>
      <c r="J3" s="4">
        <f t="shared" si="2"/>
        <v>12</v>
      </c>
      <c r="K3" s="6">
        <f t="shared" si="3"/>
        <v>4880.538461538462</v>
      </c>
      <c r="L3" s="6">
        <f aca="true" t="shared" si="12" ref="L3:L9">$C3/(J3+1)</f>
        <v>4895.923076923077</v>
      </c>
      <c r="M3" s="13">
        <f>I3+1</f>
        <v>13</v>
      </c>
      <c r="N3" s="13">
        <f>J3+1</f>
        <v>13</v>
      </c>
      <c r="O3" s="5">
        <f t="shared" si="5"/>
        <v>4531.928571428572</v>
      </c>
      <c r="P3" s="5">
        <f t="shared" si="6"/>
        <v>4546.214285714285</v>
      </c>
      <c r="Q3" s="4">
        <f>M3</f>
        <v>13</v>
      </c>
      <c r="R3" s="4">
        <f>N3</f>
        <v>13</v>
      </c>
      <c r="S3" s="6">
        <f t="shared" si="7"/>
        <v>4531.928571428572</v>
      </c>
      <c r="T3" s="6">
        <f t="shared" si="8"/>
        <v>4546.214285714285</v>
      </c>
      <c r="U3" s="13">
        <f>Q3+1</f>
        <v>14</v>
      </c>
      <c r="V3" s="13">
        <f>R3+1</f>
        <v>14</v>
      </c>
    </row>
    <row r="4" spans="1:22" ht="12.75">
      <c r="A4" t="s">
        <v>2</v>
      </c>
      <c r="B4" s="1">
        <v>14997</v>
      </c>
      <c r="C4" s="1">
        <v>15012</v>
      </c>
      <c r="D4" s="1">
        <f t="shared" si="0"/>
        <v>15</v>
      </c>
      <c r="E4" s="2">
        <f t="shared" si="9"/>
        <v>0.06766377910124527</v>
      </c>
      <c r="F4" s="2">
        <f t="shared" si="10"/>
        <v>0.06736611590274724</v>
      </c>
      <c r="G4" s="3">
        <f t="shared" si="11"/>
        <v>0.0010002000400080016</v>
      </c>
      <c r="I4" s="4">
        <f t="shared" si="1"/>
        <v>3</v>
      </c>
      <c r="J4" s="4">
        <f t="shared" si="2"/>
        <v>3</v>
      </c>
      <c r="K4" s="5">
        <f t="shared" si="3"/>
        <v>3749.25</v>
      </c>
      <c r="L4" s="5">
        <f t="shared" si="12"/>
        <v>3753</v>
      </c>
      <c r="M4" s="4">
        <f aca="true" t="shared" si="13" ref="M4:M9">I4</f>
        <v>3</v>
      </c>
      <c r="N4" s="4">
        <f t="shared" si="4"/>
        <v>3</v>
      </c>
      <c r="O4" s="5">
        <f t="shared" si="5"/>
        <v>3749.25</v>
      </c>
      <c r="P4" s="5">
        <f t="shared" si="6"/>
        <v>3753</v>
      </c>
      <c r="Q4" s="4">
        <f aca="true" t="shared" si="14" ref="Q4:Q9">M4</f>
        <v>3</v>
      </c>
      <c r="R4" s="4">
        <f aca="true" t="shared" si="15" ref="R4:R9">N4</f>
        <v>3</v>
      </c>
      <c r="S4" s="5">
        <f t="shared" si="7"/>
        <v>3749.25</v>
      </c>
      <c r="T4" s="5">
        <f t="shared" si="8"/>
        <v>3753</v>
      </c>
      <c r="U4" s="4">
        <f aca="true" t="shared" si="16" ref="U4:U9">Q4</f>
        <v>3</v>
      </c>
      <c r="V4" s="4">
        <f aca="true" t="shared" si="17" ref="V4:V9">R4</f>
        <v>3</v>
      </c>
    </row>
    <row r="5" spans="1:22" ht="12.75">
      <c r="A5" t="s">
        <v>3</v>
      </c>
      <c r="B5" s="1">
        <v>12339</v>
      </c>
      <c r="C5" s="1">
        <v>12377</v>
      </c>
      <c r="D5" s="1">
        <f t="shared" si="0"/>
        <v>38</v>
      </c>
      <c r="E5" s="2">
        <f t="shared" si="9"/>
        <v>0.055671358960476446</v>
      </c>
      <c r="F5" s="2">
        <f t="shared" si="10"/>
        <v>0.05554159449295914</v>
      </c>
      <c r="G5" s="3">
        <f t="shared" si="11"/>
        <v>0.0030796660993597535</v>
      </c>
      <c r="I5" s="4">
        <f t="shared" si="1"/>
        <v>2</v>
      </c>
      <c r="J5" s="4">
        <f t="shared" si="2"/>
        <v>2</v>
      </c>
      <c r="K5" s="5">
        <f t="shared" si="3"/>
        <v>4113</v>
      </c>
      <c r="L5" s="5">
        <f t="shared" si="12"/>
        <v>4125.666666666667</v>
      </c>
      <c r="M5" s="4">
        <f t="shared" si="13"/>
        <v>2</v>
      </c>
      <c r="N5" s="4">
        <f t="shared" si="4"/>
        <v>2</v>
      </c>
      <c r="O5" s="5">
        <f t="shared" si="5"/>
        <v>4113</v>
      </c>
      <c r="P5" s="5">
        <f t="shared" si="6"/>
        <v>4125.666666666667</v>
      </c>
      <c r="Q5" s="4">
        <f t="shared" si="14"/>
        <v>2</v>
      </c>
      <c r="R5" s="4">
        <f t="shared" si="15"/>
        <v>2</v>
      </c>
      <c r="S5" s="5">
        <f t="shared" si="7"/>
        <v>4113</v>
      </c>
      <c r="T5" s="5">
        <f t="shared" si="8"/>
        <v>4125.666666666667</v>
      </c>
      <c r="U5" s="4">
        <f t="shared" si="16"/>
        <v>2</v>
      </c>
      <c r="V5" s="4">
        <f t="shared" si="17"/>
        <v>2</v>
      </c>
    </row>
    <row r="6" spans="1:22" ht="12.75">
      <c r="A6" t="s">
        <v>4</v>
      </c>
      <c r="B6" s="1">
        <v>21300</v>
      </c>
      <c r="C6" s="1">
        <v>21434</v>
      </c>
      <c r="D6" s="1">
        <f t="shared" si="0"/>
        <v>134</v>
      </c>
      <c r="E6" s="2">
        <f t="shared" si="9"/>
        <v>0.09610178668110449</v>
      </c>
      <c r="F6" s="2">
        <f t="shared" si="10"/>
        <v>0.09618474075802587</v>
      </c>
      <c r="G6" s="3">
        <f t="shared" si="11"/>
        <v>0.006291079812206573</v>
      </c>
      <c r="I6" s="4">
        <f t="shared" si="1"/>
        <v>4</v>
      </c>
      <c r="J6" s="4">
        <f t="shared" si="2"/>
        <v>4</v>
      </c>
      <c r="K6" s="5">
        <f t="shared" si="3"/>
        <v>4260</v>
      </c>
      <c r="L6" s="5">
        <f t="shared" si="12"/>
        <v>4286.8</v>
      </c>
      <c r="M6" s="4">
        <f t="shared" si="13"/>
        <v>4</v>
      </c>
      <c r="N6" s="4">
        <f t="shared" si="4"/>
        <v>4</v>
      </c>
      <c r="O6" s="5">
        <f t="shared" si="5"/>
        <v>4260</v>
      </c>
      <c r="P6" s="5">
        <f t="shared" si="6"/>
        <v>4286.8</v>
      </c>
      <c r="Q6" s="4">
        <f t="shared" si="14"/>
        <v>4</v>
      </c>
      <c r="R6" s="4">
        <f t="shared" si="15"/>
        <v>4</v>
      </c>
      <c r="S6" s="5">
        <f t="shared" si="7"/>
        <v>4260</v>
      </c>
      <c r="T6" s="5">
        <f t="shared" si="8"/>
        <v>4286.8</v>
      </c>
      <c r="U6" s="4">
        <f t="shared" si="16"/>
        <v>4</v>
      </c>
      <c r="V6" s="4">
        <f t="shared" si="17"/>
        <v>4</v>
      </c>
    </row>
    <row r="7" spans="1:22" ht="12.75">
      <c r="A7" t="s">
        <v>5</v>
      </c>
      <c r="B7" s="1">
        <v>16099</v>
      </c>
      <c r="C7" s="1">
        <v>16281</v>
      </c>
      <c r="D7" s="1">
        <f t="shared" si="0"/>
        <v>182</v>
      </c>
      <c r="E7" s="2">
        <f t="shared" si="9"/>
        <v>0.0726358058112254</v>
      </c>
      <c r="F7" s="2">
        <f t="shared" si="10"/>
        <v>0.07306073361395068</v>
      </c>
      <c r="G7" s="3">
        <f t="shared" si="11"/>
        <v>0.011305050003105784</v>
      </c>
      <c r="I7" s="4">
        <f t="shared" si="1"/>
        <v>3</v>
      </c>
      <c r="J7" s="4">
        <f t="shared" si="2"/>
        <v>3</v>
      </c>
      <c r="K7" s="5">
        <f t="shared" si="3"/>
        <v>4024.75</v>
      </c>
      <c r="L7" s="5">
        <f t="shared" si="12"/>
        <v>4070.25</v>
      </c>
      <c r="M7" s="4">
        <f t="shared" si="13"/>
        <v>3</v>
      </c>
      <c r="N7" s="4">
        <f t="shared" si="4"/>
        <v>3</v>
      </c>
      <c r="O7" s="5">
        <f t="shared" si="5"/>
        <v>4024.75</v>
      </c>
      <c r="P7" s="5">
        <f t="shared" si="6"/>
        <v>4070.25</v>
      </c>
      <c r="Q7" s="4">
        <f t="shared" si="14"/>
        <v>3</v>
      </c>
      <c r="R7" s="4">
        <f t="shared" si="15"/>
        <v>3</v>
      </c>
      <c r="S7" s="5">
        <f t="shared" si="7"/>
        <v>4024.75</v>
      </c>
      <c r="T7" s="5">
        <f t="shared" si="8"/>
        <v>4070.25</v>
      </c>
      <c r="U7" s="4">
        <f t="shared" si="16"/>
        <v>3</v>
      </c>
      <c r="V7" s="4">
        <f t="shared" si="17"/>
        <v>3</v>
      </c>
    </row>
    <row r="8" spans="1:22" ht="12.75">
      <c r="A8" t="s">
        <v>6</v>
      </c>
      <c r="B8" s="1">
        <v>6599</v>
      </c>
      <c r="C8" s="1">
        <v>6632</v>
      </c>
      <c r="D8" s="1">
        <f t="shared" si="0"/>
        <v>33</v>
      </c>
      <c r="E8" s="2">
        <f t="shared" si="9"/>
        <v>0.02977350658725862</v>
      </c>
      <c r="F8" s="2">
        <f t="shared" si="10"/>
        <v>0.029760996580536884</v>
      </c>
      <c r="G8" s="3">
        <f t="shared" si="11"/>
        <v>0.005000757690559176</v>
      </c>
      <c r="I8" s="4">
        <f t="shared" si="1"/>
        <v>1</v>
      </c>
      <c r="J8" s="4">
        <f t="shared" si="2"/>
        <v>1</v>
      </c>
      <c r="K8" s="5">
        <f t="shared" si="3"/>
        <v>3299.5</v>
      </c>
      <c r="L8" s="5">
        <f t="shared" si="12"/>
        <v>3316</v>
      </c>
      <c r="M8" s="4">
        <f t="shared" si="13"/>
        <v>1</v>
      </c>
      <c r="N8" s="4">
        <f t="shared" si="4"/>
        <v>1</v>
      </c>
      <c r="O8" s="5">
        <f t="shared" si="5"/>
        <v>3299.5</v>
      </c>
      <c r="P8" s="5">
        <f t="shared" si="6"/>
        <v>3316</v>
      </c>
      <c r="Q8" s="4">
        <f t="shared" si="14"/>
        <v>1</v>
      </c>
      <c r="R8" s="4">
        <f t="shared" si="15"/>
        <v>1</v>
      </c>
      <c r="S8" s="5">
        <f t="shared" si="7"/>
        <v>3299.5</v>
      </c>
      <c r="T8" s="5">
        <f t="shared" si="8"/>
        <v>3316</v>
      </c>
      <c r="U8" s="4">
        <f t="shared" si="16"/>
        <v>1</v>
      </c>
      <c r="V8" s="4">
        <f t="shared" si="17"/>
        <v>1</v>
      </c>
    </row>
    <row r="9" spans="1:22" ht="12.75">
      <c r="A9" t="s">
        <v>7</v>
      </c>
      <c r="B9" s="1">
        <v>20349</v>
      </c>
      <c r="C9" s="1">
        <v>20628</v>
      </c>
      <c r="D9" s="1">
        <f t="shared" si="0"/>
        <v>279</v>
      </c>
      <c r="E9" s="2">
        <f t="shared" si="9"/>
        <v>0.09181104493773687</v>
      </c>
      <c r="F9" s="2">
        <f t="shared" si="10"/>
        <v>0.09256782832679657</v>
      </c>
      <c r="G9" s="3">
        <f t="shared" si="11"/>
        <v>0.013710747456877488</v>
      </c>
      <c r="I9" s="4">
        <f t="shared" si="1"/>
        <v>4</v>
      </c>
      <c r="J9" s="4">
        <f t="shared" si="2"/>
        <v>4</v>
      </c>
      <c r="K9" s="5">
        <f t="shared" si="3"/>
        <v>4069.8</v>
      </c>
      <c r="L9" s="5">
        <f t="shared" si="12"/>
        <v>4125.6</v>
      </c>
      <c r="M9" s="4">
        <f t="shared" si="13"/>
        <v>4</v>
      </c>
      <c r="N9" s="4">
        <f t="shared" si="4"/>
        <v>4</v>
      </c>
      <c r="O9" s="5">
        <f t="shared" si="5"/>
        <v>4069.8</v>
      </c>
      <c r="P9" s="5">
        <f t="shared" si="6"/>
        <v>4125.6</v>
      </c>
      <c r="Q9" s="4">
        <f t="shared" si="14"/>
        <v>4</v>
      </c>
      <c r="R9" s="4">
        <f t="shared" si="15"/>
        <v>4</v>
      </c>
      <c r="S9" s="5">
        <f t="shared" si="7"/>
        <v>4069.8</v>
      </c>
      <c r="T9" s="5">
        <f t="shared" si="8"/>
        <v>4125.6</v>
      </c>
      <c r="U9" s="4">
        <f t="shared" si="16"/>
        <v>4</v>
      </c>
      <c r="V9" s="4">
        <f t="shared" si="17"/>
        <v>4</v>
      </c>
    </row>
    <row r="10" spans="1:22" ht="12.75">
      <c r="A10" t="s">
        <v>8</v>
      </c>
      <c r="B10" s="1">
        <v>155</v>
      </c>
      <c r="C10" s="1">
        <v>158</v>
      </c>
      <c r="D10" s="1">
        <f t="shared" si="0"/>
        <v>3</v>
      </c>
      <c r="E10" s="2">
        <f t="shared" si="9"/>
        <v>0.0006993322504963003</v>
      </c>
      <c r="F10" s="2">
        <f t="shared" si="10"/>
        <v>0.0007090225361466869</v>
      </c>
      <c r="G10" s="3">
        <f t="shared" si="11"/>
        <v>0.01935483870967742</v>
      </c>
      <c r="I10" s="10">
        <f t="shared" si="1"/>
        <v>0</v>
      </c>
      <c r="J10" s="10">
        <f t="shared" si="2"/>
        <v>0</v>
      </c>
      <c r="K10" s="5"/>
      <c r="L10" s="5"/>
      <c r="M10" s="4"/>
      <c r="N10" s="4"/>
      <c r="O10" s="5"/>
      <c r="P10" s="5"/>
      <c r="Q10" s="4"/>
      <c r="R10" s="4"/>
      <c r="S10" s="5"/>
      <c r="T10" s="5"/>
      <c r="U10" s="4"/>
      <c r="V10" s="4"/>
    </row>
    <row r="11" spans="1:22" ht="12.75">
      <c r="A11" t="s">
        <v>9</v>
      </c>
      <c r="B11" s="1">
        <v>720</v>
      </c>
      <c r="C11" s="1">
        <v>720</v>
      </c>
      <c r="D11" s="1">
        <f t="shared" si="0"/>
        <v>0</v>
      </c>
      <c r="E11" s="2">
        <f t="shared" si="9"/>
        <v>0.0032485110990795887</v>
      </c>
      <c r="F11" s="2">
        <f t="shared" si="10"/>
        <v>0.0032309887723140163</v>
      </c>
      <c r="G11" s="3">
        <f t="shared" si="11"/>
        <v>0</v>
      </c>
      <c r="I11" s="10">
        <f t="shared" si="1"/>
        <v>0</v>
      </c>
      <c r="J11" s="10">
        <f t="shared" si="2"/>
        <v>0</v>
      </c>
      <c r="K11" s="5"/>
      <c r="L11" s="5"/>
      <c r="M11" s="4"/>
      <c r="N11" s="4"/>
      <c r="O11" s="5"/>
      <c r="P11" s="5"/>
      <c r="Q11" s="4"/>
      <c r="R11" s="4"/>
      <c r="S11" s="5"/>
      <c r="T11" s="5"/>
      <c r="U11" s="4"/>
      <c r="V11" s="4"/>
    </row>
    <row r="12" spans="1:22" ht="12.75">
      <c r="A12" t="s">
        <v>10</v>
      </c>
      <c r="B12" s="1">
        <v>100</v>
      </c>
      <c r="C12" s="1">
        <v>102</v>
      </c>
      <c r="D12" s="1">
        <f t="shared" si="0"/>
        <v>2</v>
      </c>
      <c r="E12" s="2">
        <f t="shared" si="9"/>
        <v>0.0004511820970943873</v>
      </c>
      <c r="F12" s="2">
        <f t="shared" si="10"/>
        <v>0.0004577234094111523</v>
      </c>
      <c r="G12" s="3">
        <f t="shared" si="11"/>
        <v>0.02</v>
      </c>
      <c r="I12" s="10">
        <f t="shared" si="1"/>
        <v>0</v>
      </c>
      <c r="J12" s="10">
        <f t="shared" si="2"/>
        <v>0</v>
      </c>
      <c r="K12" s="5"/>
      <c r="L12" s="5"/>
      <c r="M12" s="4"/>
      <c r="N12" s="4"/>
      <c r="O12" s="5"/>
      <c r="P12" s="5"/>
      <c r="Q12" s="4"/>
      <c r="R12" s="4"/>
      <c r="S12" s="5"/>
      <c r="T12" s="5"/>
      <c r="U12" s="4"/>
      <c r="V12" s="4"/>
    </row>
    <row r="13" spans="1:22" ht="12.75">
      <c r="A13" t="s">
        <v>11</v>
      </c>
      <c r="B13" s="1">
        <v>383</v>
      </c>
      <c r="C13" s="1">
        <v>382</v>
      </c>
      <c r="D13" s="1">
        <f t="shared" si="0"/>
        <v>-1</v>
      </c>
      <c r="E13" s="2">
        <f t="shared" si="9"/>
        <v>0.0017280274318715034</v>
      </c>
      <c r="F13" s="2">
        <f t="shared" si="10"/>
        <v>0.0017142190430888252</v>
      </c>
      <c r="G13" s="3">
        <f t="shared" si="11"/>
        <v>-0.0026109660574412533</v>
      </c>
      <c r="I13" s="10">
        <f t="shared" si="1"/>
        <v>0</v>
      </c>
      <c r="J13" s="10">
        <f t="shared" si="2"/>
        <v>0</v>
      </c>
      <c r="K13" s="5"/>
      <c r="L13" s="5"/>
      <c r="M13" s="4"/>
      <c r="N13" s="4"/>
      <c r="O13" s="5"/>
      <c r="P13" s="5"/>
      <c r="Q13" s="4"/>
      <c r="R13" s="4"/>
      <c r="S13" s="5"/>
      <c r="T13" s="5"/>
      <c r="U13" s="4"/>
      <c r="V13" s="4"/>
    </row>
    <row r="14" spans="1:22" ht="12.75">
      <c r="A14" t="s">
        <v>12</v>
      </c>
      <c r="B14" s="1">
        <v>1054</v>
      </c>
      <c r="C14" s="1">
        <v>1068</v>
      </c>
      <c r="D14" s="1">
        <f t="shared" si="0"/>
        <v>14</v>
      </c>
      <c r="E14" s="2">
        <f t="shared" si="9"/>
        <v>0.004755459303374842</v>
      </c>
      <c r="F14" s="2">
        <f t="shared" si="10"/>
        <v>0.004792633345599124</v>
      </c>
      <c r="G14" s="3">
        <f t="shared" si="11"/>
        <v>0.013282732447817837</v>
      </c>
      <c r="I14" s="10">
        <f t="shared" si="1"/>
        <v>0</v>
      </c>
      <c r="J14" s="10">
        <f t="shared" si="2"/>
        <v>0</v>
      </c>
      <c r="K14" s="5"/>
      <c r="L14" s="5"/>
      <c r="M14" s="4"/>
      <c r="N14" s="4"/>
      <c r="O14" s="5"/>
      <c r="P14" s="5"/>
      <c r="Q14" s="4"/>
      <c r="R14" s="4"/>
      <c r="S14" s="5"/>
      <c r="T14" s="5"/>
      <c r="U14" s="4"/>
      <c r="V14" s="4"/>
    </row>
    <row r="15" spans="9:22" ht="12.75">
      <c r="I15" s="4">
        <f>SUM(I2:I14)</f>
        <v>42</v>
      </c>
      <c r="J15" s="4">
        <f>SUM(J2:J14)</f>
        <v>42</v>
      </c>
      <c r="M15" s="4">
        <f>SUM(M2:M14)</f>
        <v>43</v>
      </c>
      <c r="N15" s="4">
        <f>SUM(N2:N14)</f>
        <v>43</v>
      </c>
      <c r="Q15" s="4">
        <f>SUM(Q2:Q14)</f>
        <v>44</v>
      </c>
      <c r="R15" s="4">
        <f>SUM(R2:R14)</f>
        <v>44</v>
      </c>
      <c r="U15" s="4">
        <f>SUM(U2:U14)</f>
        <v>45</v>
      </c>
      <c r="V15" s="4">
        <f>SUM(V2:V14)</f>
        <v>45</v>
      </c>
    </row>
    <row r="16" spans="1:10" ht="12.75">
      <c r="A16" t="s">
        <v>13</v>
      </c>
      <c r="B16" s="1">
        <f>SUM(B2:B14)</f>
        <v>221640</v>
      </c>
      <c r="C16" s="1">
        <f>SUM(C2:C14)</f>
        <v>222842</v>
      </c>
      <c r="D16" s="1">
        <f>SUM(D2:D14)</f>
        <v>1202</v>
      </c>
      <c r="G16" s="3">
        <f t="shared" si="11"/>
        <v>0.005423208807074535</v>
      </c>
      <c r="H16" t="s">
        <v>23</v>
      </c>
      <c r="I16" s="1">
        <f>B16/45</f>
        <v>4925.333333333333</v>
      </c>
      <c r="J16" s="1">
        <f>C16/45</f>
        <v>4952.044444444445</v>
      </c>
    </row>
    <row r="17" spans="2:10" ht="12.75">
      <c r="B17" s="1"/>
      <c r="C17" s="1"/>
      <c r="D17" s="1"/>
      <c r="H17" s="9">
        <v>0.75</v>
      </c>
      <c r="I17" s="1">
        <f>I16*$H$17</f>
        <v>3694</v>
      </c>
      <c r="J17" s="1">
        <f>J16*$H$17</f>
        <v>3714.0333333333338</v>
      </c>
    </row>
    <row r="18" spans="1:7" ht="12.75">
      <c r="A18" t="s">
        <v>14</v>
      </c>
      <c r="B18" s="1">
        <v>1803</v>
      </c>
      <c r="C18" s="1">
        <v>1962</v>
      </c>
      <c r="D18" s="1">
        <f>C18-B18</f>
        <v>159</v>
      </c>
      <c r="G18" s="3">
        <f t="shared" si="11"/>
        <v>0.08818635607321132</v>
      </c>
    </row>
    <row r="19" spans="1:7" ht="12.75">
      <c r="A19" t="s">
        <v>15</v>
      </c>
      <c r="B19" s="1">
        <v>1287</v>
      </c>
      <c r="C19" s="1">
        <v>1324</v>
      </c>
      <c r="D19" s="1">
        <f>C19-B19</f>
        <v>37</v>
      </c>
      <c r="G19" s="3">
        <f t="shared" si="11"/>
        <v>0.028749028749028748</v>
      </c>
    </row>
    <row r="20" spans="1:4" ht="12.75">
      <c r="A20" t="s">
        <v>16</v>
      </c>
      <c r="B20" s="1">
        <v>472070</v>
      </c>
      <c r="C20" s="1">
        <v>472070</v>
      </c>
      <c r="D20" s="1"/>
    </row>
    <row r="22" spans="1:10" ht="12.75">
      <c r="A22" t="s">
        <v>17</v>
      </c>
      <c r="B22" s="1">
        <f>B6+B7+B9</f>
        <v>57748</v>
      </c>
      <c r="C22" s="1">
        <f>C6+C7+C9</f>
        <v>58343</v>
      </c>
      <c r="D22" s="1"/>
      <c r="E22" s="2">
        <f>B22/B$16</f>
        <v>0.2605486374300668</v>
      </c>
      <c r="F22" s="2">
        <f>C22/C$16</f>
        <v>0.2618133026987731</v>
      </c>
      <c r="G22" s="3">
        <f>(C22-B22)/B22</f>
        <v>0.010303387130290227</v>
      </c>
      <c r="I22" s="4">
        <f>E22*45</f>
        <v>11.724688684353005</v>
      </c>
      <c r="J22" s="4">
        <f>F22*45</f>
        <v>11.78159862144479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A14" sqref="A14"/>
    </sheetView>
  </sheetViews>
  <sheetFormatPr defaultColWidth="9.140625" defaultRowHeight="12.75"/>
  <sheetData>
    <row r="1" spans="1:2" ht="12.75">
      <c r="A1" t="s">
        <v>29</v>
      </c>
      <c r="B1">
        <v>1025</v>
      </c>
    </row>
    <row r="2" spans="2:25" ht="25.5">
      <c r="B2" s="8" t="s">
        <v>18</v>
      </c>
      <c r="C2" s="8" t="s">
        <v>19</v>
      </c>
      <c r="D2" s="8" t="s">
        <v>20</v>
      </c>
      <c r="E2" s="8" t="s">
        <v>21</v>
      </c>
      <c r="F2" t="s">
        <v>22</v>
      </c>
      <c r="H2" t="s">
        <v>28</v>
      </c>
      <c r="I2" t="s">
        <v>28</v>
      </c>
      <c r="J2" t="s">
        <v>25</v>
      </c>
      <c r="K2" t="s">
        <v>25</v>
      </c>
      <c r="L2" t="s">
        <v>24</v>
      </c>
      <c r="M2" t="s">
        <v>24</v>
      </c>
      <c r="N2" t="s">
        <v>25</v>
      </c>
      <c r="O2" t="s">
        <v>25</v>
      </c>
      <c r="P2" t="s">
        <v>26</v>
      </c>
      <c r="Q2" t="s">
        <v>26</v>
      </c>
      <c r="R2" t="s">
        <v>25</v>
      </c>
      <c r="S2" t="s">
        <v>25</v>
      </c>
      <c r="T2" t="s">
        <v>27</v>
      </c>
      <c r="U2" t="s">
        <v>27</v>
      </c>
      <c r="V2" t="s">
        <v>25</v>
      </c>
      <c r="W2" t="s">
        <v>25</v>
      </c>
      <c r="X2" t="s">
        <v>27</v>
      </c>
      <c r="Y2" t="s">
        <v>30</v>
      </c>
    </row>
    <row r="3" spans="1:25" ht="12.75">
      <c r="A3" t="s">
        <v>0</v>
      </c>
      <c r="B3" s="1">
        <v>64098</v>
      </c>
      <c r="C3" s="1">
        <v>64401</v>
      </c>
      <c r="D3" s="11">
        <f>B3/B$17</f>
        <v>0.28919870059556035</v>
      </c>
      <c r="E3" s="11">
        <f>C3/C$17</f>
        <v>0.2889984832302708</v>
      </c>
      <c r="F3" s="12">
        <f aca="true" t="shared" si="0" ref="F3:F15">(C3-B3)/C3</f>
        <v>0.004704895886709834</v>
      </c>
      <c r="H3" s="4">
        <f aca="true" t="shared" si="1" ref="H3:H15">ROUNDDOWN(B3/H$17,0)</f>
        <v>13</v>
      </c>
      <c r="I3" s="4">
        <f aca="true" t="shared" si="2" ref="I3:I15">ROUNDDOWN(C3/I$17,0)</f>
        <v>13</v>
      </c>
      <c r="J3" s="5">
        <f aca="true" t="shared" si="3" ref="J3:J10">$B3/(H3+1)</f>
        <v>4578.428571428572</v>
      </c>
      <c r="K3" s="7">
        <f>$C3/(I3+1)</f>
        <v>4600.071428571428</v>
      </c>
      <c r="L3" s="4">
        <f>H3</f>
        <v>13</v>
      </c>
      <c r="M3" s="14">
        <f>I3</f>
        <v>13</v>
      </c>
      <c r="N3" s="6">
        <f aca="true" t="shared" si="4" ref="N3:N10">$B3/(L3+1)</f>
        <v>4578.428571428572</v>
      </c>
      <c r="O3" s="7">
        <f aca="true" t="shared" si="5" ref="O3:O10">$C3/(M3+1)</f>
        <v>4600.071428571428</v>
      </c>
      <c r="P3" s="13">
        <f>L3+1</f>
        <v>14</v>
      </c>
      <c r="Q3" s="14">
        <f>M3</f>
        <v>13</v>
      </c>
      <c r="R3" s="7">
        <f aca="true" t="shared" si="6" ref="R3:R10">$B3/(P3+1)</f>
        <v>4273.2</v>
      </c>
      <c r="S3" s="6">
        <f aca="true" t="shared" si="7" ref="S3:S10">$C3/(Q3+1)</f>
        <v>4600.071428571428</v>
      </c>
      <c r="T3" s="4">
        <f>P3</f>
        <v>14</v>
      </c>
      <c r="U3" s="13">
        <f>Q3+1</f>
        <v>14</v>
      </c>
      <c r="V3" s="7">
        <f aca="true" t="shared" si="8" ref="V3:V10">$B3/(T3+1)</f>
        <v>4273.2</v>
      </c>
      <c r="W3" s="7">
        <f aca="true" t="shared" si="9" ref="W3:W10">$C3/(U3+1)</f>
        <v>4293.4</v>
      </c>
      <c r="X3" s="4">
        <f>T3</f>
        <v>14</v>
      </c>
      <c r="Y3" s="4">
        <f>U3</f>
        <v>14</v>
      </c>
    </row>
    <row r="4" spans="1:25" ht="12.75">
      <c r="A4" t="s">
        <v>1</v>
      </c>
      <c r="B4" s="1">
        <v>63447</v>
      </c>
      <c r="C4" s="1">
        <f>63647-B1*3/4</f>
        <v>62878.25</v>
      </c>
      <c r="D4" s="11">
        <f aca="true" t="shared" si="10" ref="D4:D15">B4/B$17</f>
        <v>0.2862615051434759</v>
      </c>
      <c r="E4" s="11">
        <f aca="true" t="shared" si="11" ref="E4:E15">C4/C$17</f>
        <v>0.28216516635104694</v>
      </c>
      <c r="F4" s="12">
        <f t="shared" si="0"/>
        <v>-0.00904525809799096</v>
      </c>
      <c r="H4" s="4">
        <f t="shared" si="1"/>
        <v>12</v>
      </c>
      <c r="I4" s="4">
        <f t="shared" si="2"/>
        <v>12</v>
      </c>
      <c r="J4" s="6">
        <f t="shared" si="3"/>
        <v>4880.538461538462</v>
      </c>
      <c r="K4" s="7">
        <f aca="true" t="shared" si="12" ref="K4:K10">$C4/(I4+1)</f>
        <v>4836.788461538462</v>
      </c>
      <c r="L4" s="13">
        <f>H4+1</f>
        <v>13</v>
      </c>
      <c r="M4" s="14">
        <f>I4</f>
        <v>12</v>
      </c>
      <c r="N4" s="7">
        <f t="shared" si="4"/>
        <v>4531.928571428572</v>
      </c>
      <c r="O4" s="6">
        <f t="shared" si="5"/>
        <v>4836.788461538462</v>
      </c>
      <c r="P4" s="4">
        <f>L4</f>
        <v>13</v>
      </c>
      <c r="Q4" s="13">
        <f>M4+1</f>
        <v>13</v>
      </c>
      <c r="R4" s="6">
        <f t="shared" si="6"/>
        <v>4531.928571428572</v>
      </c>
      <c r="S4" s="7">
        <f t="shared" si="7"/>
        <v>4491.303571428572</v>
      </c>
      <c r="T4" s="13">
        <f>P4+1</f>
        <v>14</v>
      </c>
      <c r="U4" s="14">
        <f aca="true" t="shared" si="13" ref="U4:U10">Q4</f>
        <v>13</v>
      </c>
      <c r="V4" s="6">
        <f t="shared" si="8"/>
        <v>4229.8</v>
      </c>
      <c r="W4" s="7">
        <f t="shared" si="9"/>
        <v>4491.303571428572</v>
      </c>
      <c r="X4" s="14">
        <f>T4</f>
        <v>14</v>
      </c>
      <c r="Y4" s="14">
        <f>U4</f>
        <v>13</v>
      </c>
    </row>
    <row r="5" spans="1:25" ht="12.75">
      <c r="A5" t="s">
        <v>2</v>
      </c>
      <c r="B5" s="1">
        <v>14997</v>
      </c>
      <c r="C5" s="1">
        <f>15012-B1/4</f>
        <v>14755.75</v>
      </c>
      <c r="D5" s="11">
        <f t="shared" si="10"/>
        <v>0.06766377910124527</v>
      </c>
      <c r="E5" s="11">
        <f t="shared" si="11"/>
        <v>0.06621619802371187</v>
      </c>
      <c r="F5" s="12">
        <f t="shared" si="0"/>
        <v>-0.01634955864662928</v>
      </c>
      <c r="H5" s="4">
        <f t="shared" si="1"/>
        <v>3</v>
      </c>
      <c r="I5" s="4">
        <f t="shared" si="2"/>
        <v>2</v>
      </c>
      <c r="J5" s="5">
        <f t="shared" si="3"/>
        <v>3749.25</v>
      </c>
      <c r="K5" s="6">
        <f t="shared" si="12"/>
        <v>4918.583333333333</v>
      </c>
      <c r="L5" s="4">
        <f aca="true" t="shared" si="14" ref="L5:L10">H5</f>
        <v>3</v>
      </c>
      <c r="M5" s="13">
        <f>I5+1</f>
        <v>3</v>
      </c>
      <c r="N5" s="5">
        <f t="shared" si="4"/>
        <v>3749.25</v>
      </c>
      <c r="O5" s="5">
        <f t="shared" si="5"/>
        <v>3688.9375</v>
      </c>
      <c r="P5" s="4">
        <f aca="true" t="shared" si="15" ref="P5:P10">L5</f>
        <v>3</v>
      </c>
      <c r="Q5" s="4">
        <f aca="true" t="shared" si="16" ref="Q5:Q10">M5</f>
        <v>3</v>
      </c>
      <c r="R5" s="5">
        <f t="shared" si="6"/>
        <v>3749.25</v>
      </c>
      <c r="S5" s="7">
        <f t="shared" si="7"/>
        <v>3688.9375</v>
      </c>
      <c r="T5" s="4">
        <f aca="true" t="shared" si="17" ref="T5:T10">P5</f>
        <v>3</v>
      </c>
      <c r="U5" s="4">
        <f t="shared" si="13"/>
        <v>3</v>
      </c>
      <c r="V5" s="5">
        <f t="shared" si="8"/>
        <v>3749.25</v>
      </c>
      <c r="W5" s="7">
        <f t="shared" si="9"/>
        <v>3688.9375</v>
      </c>
      <c r="X5" s="4">
        <f aca="true" t="shared" si="18" ref="X5:X10">T5</f>
        <v>3</v>
      </c>
      <c r="Y5" s="4">
        <f>U5</f>
        <v>3</v>
      </c>
    </row>
    <row r="6" spans="1:25" ht="12.75">
      <c r="A6" t="s">
        <v>3</v>
      </c>
      <c r="B6" s="1">
        <v>12339</v>
      </c>
      <c r="C6" s="1">
        <v>12377</v>
      </c>
      <c r="D6" s="11">
        <f t="shared" si="10"/>
        <v>0.055671358960476446</v>
      </c>
      <c r="E6" s="11">
        <f t="shared" si="11"/>
        <v>0.05554159449295914</v>
      </c>
      <c r="F6" s="12">
        <f t="shared" si="0"/>
        <v>0.0030702108750100994</v>
      </c>
      <c r="H6" s="4">
        <f t="shared" si="1"/>
        <v>2</v>
      </c>
      <c r="I6" s="4">
        <f t="shared" si="2"/>
        <v>2</v>
      </c>
      <c r="J6" s="5">
        <f t="shared" si="3"/>
        <v>4113</v>
      </c>
      <c r="K6" s="5">
        <f t="shared" si="12"/>
        <v>4125.666666666667</v>
      </c>
      <c r="L6" s="4">
        <f t="shared" si="14"/>
        <v>2</v>
      </c>
      <c r="M6" s="4">
        <f>I6</f>
        <v>2</v>
      </c>
      <c r="N6" s="5">
        <f t="shared" si="4"/>
        <v>4113</v>
      </c>
      <c r="O6" s="5">
        <f t="shared" si="5"/>
        <v>4125.666666666667</v>
      </c>
      <c r="P6" s="4">
        <f t="shared" si="15"/>
        <v>2</v>
      </c>
      <c r="Q6" s="4">
        <f t="shared" si="16"/>
        <v>2</v>
      </c>
      <c r="R6" s="5">
        <f t="shared" si="6"/>
        <v>4113</v>
      </c>
      <c r="S6" s="5">
        <f t="shared" si="7"/>
        <v>4125.666666666667</v>
      </c>
      <c r="T6" s="4">
        <f t="shared" si="17"/>
        <v>2</v>
      </c>
      <c r="U6" s="4">
        <f t="shared" si="13"/>
        <v>2</v>
      </c>
      <c r="V6" s="5">
        <f t="shared" si="8"/>
        <v>4113</v>
      </c>
      <c r="W6" s="5">
        <f t="shared" si="9"/>
        <v>4125.666666666667</v>
      </c>
      <c r="X6" s="4">
        <f t="shared" si="18"/>
        <v>2</v>
      </c>
      <c r="Y6" s="4">
        <f>U6</f>
        <v>2</v>
      </c>
    </row>
    <row r="7" spans="1:25" ht="12.75">
      <c r="A7" t="s">
        <v>4</v>
      </c>
      <c r="B7" s="1">
        <v>21300</v>
      </c>
      <c r="C7" s="1">
        <f>21434+B1</f>
        <v>22459</v>
      </c>
      <c r="D7" s="11">
        <f t="shared" si="10"/>
        <v>0.09610178668110449</v>
      </c>
      <c r="E7" s="11">
        <f t="shared" si="11"/>
        <v>0.10078441227416735</v>
      </c>
      <c r="F7" s="12">
        <f t="shared" si="0"/>
        <v>0.051605147157041724</v>
      </c>
      <c r="H7" s="4">
        <f t="shared" si="1"/>
        <v>4</v>
      </c>
      <c r="I7" s="4">
        <f t="shared" si="2"/>
        <v>4</v>
      </c>
      <c r="J7" s="5">
        <f t="shared" si="3"/>
        <v>4260</v>
      </c>
      <c r="K7" s="7">
        <f t="shared" si="12"/>
        <v>4491.8</v>
      </c>
      <c r="L7" s="4">
        <f t="shared" si="14"/>
        <v>4</v>
      </c>
      <c r="M7" s="14">
        <f>I7</f>
        <v>4</v>
      </c>
      <c r="N7" s="5">
        <f t="shared" si="4"/>
        <v>4260</v>
      </c>
      <c r="O7" s="5">
        <f t="shared" si="5"/>
        <v>4491.8</v>
      </c>
      <c r="P7" s="4">
        <f t="shared" si="15"/>
        <v>4</v>
      </c>
      <c r="Q7" s="4">
        <f t="shared" si="16"/>
        <v>4</v>
      </c>
      <c r="R7" s="5">
        <f t="shared" si="6"/>
        <v>4260</v>
      </c>
      <c r="S7" s="7">
        <f t="shared" si="7"/>
        <v>4491.8</v>
      </c>
      <c r="T7" s="4">
        <f t="shared" si="17"/>
        <v>4</v>
      </c>
      <c r="U7" s="14">
        <f t="shared" si="13"/>
        <v>4</v>
      </c>
      <c r="V7" s="5">
        <f t="shared" si="8"/>
        <v>4260</v>
      </c>
      <c r="W7" s="6">
        <f t="shared" si="9"/>
        <v>4491.8</v>
      </c>
      <c r="X7" s="4">
        <f t="shared" si="18"/>
        <v>4</v>
      </c>
      <c r="Y7" s="13">
        <f>U7+1</f>
        <v>5</v>
      </c>
    </row>
    <row r="8" spans="1:25" ht="12.75">
      <c r="A8" t="s">
        <v>5</v>
      </c>
      <c r="B8" s="1">
        <v>16099</v>
      </c>
      <c r="C8" s="1">
        <v>16281</v>
      </c>
      <c r="D8" s="11">
        <f t="shared" si="10"/>
        <v>0.0726358058112254</v>
      </c>
      <c r="E8" s="11">
        <f t="shared" si="11"/>
        <v>0.07306073361395068</v>
      </c>
      <c r="F8" s="12">
        <f t="shared" si="0"/>
        <v>0.01117867452859161</v>
      </c>
      <c r="H8" s="4">
        <f t="shared" si="1"/>
        <v>3</v>
      </c>
      <c r="I8" s="4">
        <f t="shared" si="2"/>
        <v>3</v>
      </c>
      <c r="J8" s="5">
        <f t="shared" si="3"/>
        <v>4024.75</v>
      </c>
      <c r="K8" s="5">
        <f t="shared" si="12"/>
        <v>4070.25</v>
      </c>
      <c r="L8" s="4">
        <f t="shared" si="14"/>
        <v>3</v>
      </c>
      <c r="M8" s="4">
        <f>I8</f>
        <v>3</v>
      </c>
      <c r="N8" s="5">
        <f t="shared" si="4"/>
        <v>4024.75</v>
      </c>
      <c r="O8" s="5">
        <f t="shared" si="5"/>
        <v>4070.25</v>
      </c>
      <c r="P8" s="4">
        <f t="shared" si="15"/>
        <v>3</v>
      </c>
      <c r="Q8" s="4">
        <f t="shared" si="16"/>
        <v>3</v>
      </c>
      <c r="R8" s="5">
        <f t="shared" si="6"/>
        <v>4024.75</v>
      </c>
      <c r="S8" s="5">
        <f t="shared" si="7"/>
        <v>4070.25</v>
      </c>
      <c r="T8" s="4">
        <f t="shared" si="17"/>
        <v>3</v>
      </c>
      <c r="U8" s="4">
        <f t="shared" si="13"/>
        <v>3</v>
      </c>
      <c r="V8" s="5">
        <f t="shared" si="8"/>
        <v>4024.75</v>
      </c>
      <c r="W8" s="5">
        <f t="shared" si="9"/>
        <v>4070.25</v>
      </c>
      <c r="X8" s="4">
        <f t="shared" si="18"/>
        <v>3</v>
      </c>
      <c r="Y8" s="4">
        <f>U8</f>
        <v>3</v>
      </c>
    </row>
    <row r="9" spans="1:25" ht="12.75">
      <c r="A9" t="s">
        <v>6</v>
      </c>
      <c r="B9" s="1">
        <v>6599</v>
      </c>
      <c r="C9" s="1">
        <v>6632</v>
      </c>
      <c r="D9" s="11">
        <f t="shared" si="10"/>
        <v>0.02977350658725862</v>
      </c>
      <c r="E9" s="11">
        <f t="shared" si="11"/>
        <v>0.029760996580536884</v>
      </c>
      <c r="F9" s="12">
        <f t="shared" si="0"/>
        <v>0.004975874547647768</v>
      </c>
      <c r="H9" s="4">
        <f t="shared" si="1"/>
        <v>1</v>
      </c>
      <c r="I9" s="4">
        <f t="shared" si="2"/>
        <v>1</v>
      </c>
      <c r="J9" s="5">
        <f t="shared" si="3"/>
        <v>3299.5</v>
      </c>
      <c r="K9" s="5">
        <f t="shared" si="12"/>
        <v>3316</v>
      </c>
      <c r="L9" s="4">
        <f t="shared" si="14"/>
        <v>1</v>
      </c>
      <c r="M9" s="4">
        <f>I9</f>
        <v>1</v>
      </c>
      <c r="N9" s="5">
        <f t="shared" si="4"/>
        <v>3299.5</v>
      </c>
      <c r="O9" s="5">
        <f t="shared" si="5"/>
        <v>3316</v>
      </c>
      <c r="P9" s="4">
        <f t="shared" si="15"/>
        <v>1</v>
      </c>
      <c r="Q9" s="4">
        <f t="shared" si="16"/>
        <v>1</v>
      </c>
      <c r="R9" s="5">
        <f t="shared" si="6"/>
        <v>3299.5</v>
      </c>
      <c r="S9" s="5">
        <f t="shared" si="7"/>
        <v>3316</v>
      </c>
      <c r="T9" s="4">
        <f t="shared" si="17"/>
        <v>1</v>
      </c>
      <c r="U9" s="4">
        <f t="shared" si="13"/>
        <v>1</v>
      </c>
      <c r="V9" s="5">
        <f t="shared" si="8"/>
        <v>3299.5</v>
      </c>
      <c r="W9" s="5">
        <f t="shared" si="9"/>
        <v>3316</v>
      </c>
      <c r="X9" s="4">
        <f t="shared" si="18"/>
        <v>1</v>
      </c>
      <c r="Y9" s="4">
        <f>U9</f>
        <v>1</v>
      </c>
    </row>
    <row r="10" spans="1:25" ht="12.75">
      <c r="A10" t="s">
        <v>7</v>
      </c>
      <c r="B10" s="1">
        <v>20349</v>
      </c>
      <c r="C10" s="1">
        <v>20628</v>
      </c>
      <c r="D10" s="11">
        <f t="shared" si="10"/>
        <v>0.09181104493773687</v>
      </c>
      <c r="E10" s="11">
        <f t="shared" si="11"/>
        <v>0.09256782832679657</v>
      </c>
      <c r="F10" s="12">
        <f t="shared" si="0"/>
        <v>0.013525305410122163</v>
      </c>
      <c r="H10" s="4">
        <f t="shared" si="1"/>
        <v>4</v>
      </c>
      <c r="I10" s="4">
        <f t="shared" si="2"/>
        <v>4</v>
      </c>
      <c r="J10" s="5">
        <f t="shared" si="3"/>
        <v>4069.8</v>
      </c>
      <c r="K10" s="5">
        <f t="shared" si="12"/>
        <v>4125.6</v>
      </c>
      <c r="L10" s="4">
        <f t="shared" si="14"/>
        <v>4</v>
      </c>
      <c r="M10" s="4">
        <f>I10</f>
        <v>4</v>
      </c>
      <c r="N10" s="5">
        <f t="shared" si="4"/>
        <v>4069.8</v>
      </c>
      <c r="O10" s="5">
        <f t="shared" si="5"/>
        <v>4125.6</v>
      </c>
      <c r="P10" s="4">
        <f t="shared" si="15"/>
        <v>4</v>
      </c>
      <c r="Q10" s="4">
        <f t="shared" si="16"/>
        <v>4</v>
      </c>
      <c r="R10" s="5">
        <f t="shared" si="6"/>
        <v>4069.8</v>
      </c>
      <c r="S10" s="5">
        <f t="shared" si="7"/>
        <v>4125.6</v>
      </c>
      <c r="T10" s="4">
        <f t="shared" si="17"/>
        <v>4</v>
      </c>
      <c r="U10" s="4">
        <f t="shared" si="13"/>
        <v>4</v>
      </c>
      <c r="V10" s="5">
        <f t="shared" si="8"/>
        <v>4069.8</v>
      </c>
      <c r="W10" s="5">
        <f t="shared" si="9"/>
        <v>4125.6</v>
      </c>
      <c r="X10" s="4">
        <f t="shared" si="18"/>
        <v>4</v>
      </c>
      <c r="Y10" s="4">
        <f>U10</f>
        <v>4</v>
      </c>
    </row>
    <row r="11" spans="1:25" ht="12.75">
      <c r="A11" t="s">
        <v>8</v>
      </c>
      <c r="B11" s="1">
        <v>155</v>
      </c>
      <c r="C11" s="1">
        <v>158</v>
      </c>
      <c r="D11" s="11">
        <f t="shared" si="10"/>
        <v>0.0006993322504963003</v>
      </c>
      <c r="E11" s="11">
        <f t="shared" si="11"/>
        <v>0.0007090225361466869</v>
      </c>
      <c r="F11" s="12">
        <f t="shared" si="0"/>
        <v>0.0189873417721519</v>
      </c>
      <c r="H11" s="10">
        <f t="shared" si="1"/>
        <v>0</v>
      </c>
      <c r="I11" s="10">
        <f t="shared" si="2"/>
        <v>0</v>
      </c>
      <c r="J11" s="5"/>
      <c r="K11" s="5"/>
      <c r="L11" s="4"/>
      <c r="M11" s="4"/>
      <c r="N11" s="5"/>
      <c r="O11" s="5"/>
      <c r="P11" s="4"/>
      <c r="Q11" s="4"/>
      <c r="R11" s="5"/>
      <c r="S11" s="5"/>
      <c r="T11" s="4"/>
      <c r="U11" s="4"/>
      <c r="V11" s="5"/>
      <c r="W11" s="5"/>
      <c r="X11" s="4"/>
      <c r="Y11" s="4"/>
    </row>
    <row r="12" spans="1:25" ht="12.75">
      <c r="A12" t="s">
        <v>9</v>
      </c>
      <c r="B12" s="1">
        <v>720</v>
      </c>
      <c r="C12" s="1">
        <v>720</v>
      </c>
      <c r="D12" s="11">
        <f t="shared" si="10"/>
        <v>0.0032485110990795887</v>
      </c>
      <c r="E12" s="11">
        <f t="shared" si="11"/>
        <v>0.0032309887723140163</v>
      </c>
      <c r="F12" s="12">
        <f t="shared" si="0"/>
        <v>0</v>
      </c>
      <c r="H12" s="10">
        <f t="shared" si="1"/>
        <v>0</v>
      </c>
      <c r="I12" s="10">
        <f t="shared" si="2"/>
        <v>0</v>
      </c>
      <c r="J12" s="5"/>
      <c r="K12" s="5"/>
      <c r="L12" s="4"/>
      <c r="M12" s="4"/>
      <c r="N12" s="5"/>
      <c r="O12" s="5"/>
      <c r="P12" s="4"/>
      <c r="Q12" s="4"/>
      <c r="R12" s="5"/>
      <c r="S12" s="5"/>
      <c r="T12" s="4"/>
      <c r="U12" s="4"/>
      <c r="V12" s="5"/>
      <c r="W12" s="5"/>
      <c r="X12" s="4"/>
      <c r="Y12" s="4"/>
    </row>
    <row r="13" spans="1:25" ht="12.75">
      <c r="A13" t="s">
        <v>10</v>
      </c>
      <c r="B13" s="1">
        <v>100</v>
      </c>
      <c r="C13" s="1">
        <v>102</v>
      </c>
      <c r="D13" s="11">
        <f t="shared" si="10"/>
        <v>0.0004511820970943873</v>
      </c>
      <c r="E13" s="11">
        <f t="shared" si="11"/>
        <v>0.0004577234094111523</v>
      </c>
      <c r="F13" s="12">
        <f t="shared" si="0"/>
        <v>0.0196078431372549</v>
      </c>
      <c r="H13" s="10">
        <f t="shared" si="1"/>
        <v>0</v>
      </c>
      <c r="I13" s="10">
        <f t="shared" si="2"/>
        <v>0</v>
      </c>
      <c r="J13" s="5"/>
      <c r="K13" s="5"/>
      <c r="L13" s="4"/>
      <c r="M13" s="4"/>
      <c r="N13" s="5"/>
      <c r="O13" s="5"/>
      <c r="P13" s="4"/>
      <c r="Q13" s="4"/>
      <c r="R13" s="5"/>
      <c r="S13" s="5"/>
      <c r="T13" s="4"/>
      <c r="U13" s="4"/>
      <c r="V13" s="5"/>
      <c r="W13" s="5"/>
      <c r="X13" s="4"/>
      <c r="Y13" s="4"/>
    </row>
    <row r="14" spans="1:25" ht="12.75">
      <c r="A14" t="s">
        <v>11</v>
      </c>
      <c r="B14" s="1">
        <v>383</v>
      </c>
      <c r="C14" s="1">
        <v>382</v>
      </c>
      <c r="D14" s="11">
        <f t="shared" si="10"/>
        <v>0.0017280274318715034</v>
      </c>
      <c r="E14" s="11">
        <f t="shared" si="11"/>
        <v>0.0017142190430888252</v>
      </c>
      <c r="F14" s="12">
        <f t="shared" si="0"/>
        <v>-0.002617801047120419</v>
      </c>
      <c r="H14" s="10">
        <f t="shared" si="1"/>
        <v>0</v>
      </c>
      <c r="I14" s="10">
        <f t="shared" si="2"/>
        <v>0</v>
      </c>
      <c r="J14" s="5"/>
      <c r="K14" s="5"/>
      <c r="L14" s="4"/>
      <c r="M14" s="4"/>
      <c r="N14" s="5"/>
      <c r="O14" s="5"/>
      <c r="P14" s="4"/>
      <c r="Q14" s="4"/>
      <c r="R14" s="5"/>
      <c r="S14" s="5"/>
      <c r="T14" s="4"/>
      <c r="U14" s="4"/>
      <c r="V14" s="5"/>
      <c r="W14" s="5"/>
      <c r="X14" s="4"/>
      <c r="Y14" s="4"/>
    </row>
    <row r="15" spans="1:25" ht="12.75">
      <c r="A15" t="s">
        <v>12</v>
      </c>
      <c r="B15" s="1">
        <v>1054</v>
      </c>
      <c r="C15" s="1">
        <v>1068</v>
      </c>
      <c r="D15" s="11">
        <f t="shared" si="10"/>
        <v>0.004755459303374842</v>
      </c>
      <c r="E15" s="11">
        <f t="shared" si="11"/>
        <v>0.004792633345599124</v>
      </c>
      <c r="F15" s="12">
        <f t="shared" si="0"/>
        <v>0.013108614232209739</v>
      </c>
      <c r="H15" s="10">
        <f t="shared" si="1"/>
        <v>0</v>
      </c>
      <c r="I15" s="10">
        <f t="shared" si="2"/>
        <v>0</v>
      </c>
      <c r="J15" s="5"/>
      <c r="K15" s="5"/>
      <c r="L15" s="4"/>
      <c r="M15" s="4"/>
      <c r="N15" s="5"/>
      <c r="O15" s="5"/>
      <c r="P15" s="4"/>
      <c r="Q15" s="4"/>
      <c r="R15" s="5"/>
      <c r="S15" s="5"/>
      <c r="T15" s="4"/>
      <c r="U15" s="4"/>
      <c r="V15" s="5"/>
      <c r="W15" s="5"/>
      <c r="X15" s="4"/>
      <c r="Y15" s="4"/>
    </row>
    <row r="16" spans="8:25" ht="12.75">
      <c r="H16" s="4">
        <f>SUM(H3:H15)</f>
        <v>42</v>
      </c>
      <c r="I16" s="4">
        <f>SUM(I3:I15)</f>
        <v>41</v>
      </c>
      <c r="L16" s="4">
        <f>SUM(L3:L15)</f>
        <v>43</v>
      </c>
      <c r="M16" s="4">
        <f>SUM(M3:M15)</f>
        <v>42</v>
      </c>
      <c r="P16" s="4">
        <f>SUM(P3:P15)</f>
        <v>44</v>
      </c>
      <c r="Q16" s="4">
        <f>SUM(Q3:Q15)</f>
        <v>43</v>
      </c>
      <c r="T16" s="4">
        <f>SUM(T3:T15)</f>
        <v>45</v>
      </c>
      <c r="U16" s="4">
        <f>SUM(U3:U15)</f>
        <v>44</v>
      </c>
      <c r="X16" s="4">
        <f>SUM(X3:X15)</f>
        <v>45</v>
      </c>
      <c r="Y16" s="4">
        <f>SUM(Y3:Y15)</f>
        <v>45</v>
      </c>
    </row>
    <row r="17" spans="1:9" ht="12.75">
      <c r="A17" t="s">
        <v>13</v>
      </c>
      <c r="B17" s="1">
        <f>SUM(B3:B15)</f>
        <v>221640</v>
      </c>
      <c r="C17" s="1">
        <f>SUM(C3:C15)</f>
        <v>222842</v>
      </c>
      <c r="G17" t="s">
        <v>23</v>
      </c>
      <c r="H17" s="4">
        <f>B17/45</f>
        <v>4925.333333333333</v>
      </c>
      <c r="I17" s="4">
        <f>C17/45</f>
        <v>4952.044444444445</v>
      </c>
    </row>
    <row r="18" spans="2:9" ht="12.75">
      <c r="B18" s="1"/>
      <c r="C18" s="1"/>
      <c r="G18" s="9">
        <v>0.75</v>
      </c>
      <c r="H18">
        <f>H17*$G$18</f>
        <v>3694</v>
      </c>
      <c r="I18">
        <f>I17*$G$18</f>
        <v>3714.0333333333338</v>
      </c>
    </row>
    <row r="19" spans="1:3" ht="12.75">
      <c r="A19" t="s">
        <v>14</v>
      </c>
      <c r="B19" s="1">
        <v>1803</v>
      </c>
      <c r="C19" s="1">
        <v>1962</v>
      </c>
    </row>
    <row r="20" spans="1:3" ht="12.75">
      <c r="A20" t="s">
        <v>15</v>
      </c>
      <c r="B20" s="1">
        <v>1287</v>
      </c>
      <c r="C20" s="1">
        <v>1324</v>
      </c>
    </row>
    <row r="21" spans="1:3" ht="12.75">
      <c r="A21" t="s">
        <v>16</v>
      </c>
      <c r="B21" s="1">
        <v>472070</v>
      </c>
      <c r="C21" s="1">
        <v>472070</v>
      </c>
    </row>
    <row r="23" spans="1:9" ht="12.75">
      <c r="A23" t="s">
        <v>17</v>
      </c>
      <c r="B23" s="1">
        <f>B7+B8+B10</f>
        <v>57748</v>
      </c>
      <c r="C23" s="1">
        <f>C7+C8+C10</f>
        <v>59368</v>
      </c>
      <c r="D23" s="11">
        <f>B23/B$17</f>
        <v>0.2605486374300668</v>
      </c>
      <c r="E23" s="11">
        <f>C23/C$17</f>
        <v>0.2664129742149146</v>
      </c>
      <c r="F23" s="12">
        <f>(C23-B23)/C23</f>
        <v>0.0272874275704083</v>
      </c>
      <c r="H23" s="4">
        <f>D23*45</f>
        <v>11.724688684353005</v>
      </c>
      <c r="I23" s="4">
        <f>E23*45</f>
        <v>11.988583839671158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"/>
  <sheetViews>
    <sheetView workbookViewId="0" topLeftCell="A1">
      <selection activeCell="A9" sqref="A9"/>
    </sheetView>
  </sheetViews>
  <sheetFormatPr defaultColWidth="9.140625" defaultRowHeight="12.75"/>
  <sheetData>
    <row r="1" spans="1:2" ht="12.75">
      <c r="A1" t="s">
        <v>29</v>
      </c>
      <c r="B1">
        <v>1500</v>
      </c>
    </row>
    <row r="2" spans="2:29" ht="25.5">
      <c r="B2" s="8" t="s">
        <v>18</v>
      </c>
      <c r="C2" s="8" t="s">
        <v>19</v>
      </c>
      <c r="D2" s="8" t="s">
        <v>20</v>
      </c>
      <c r="E2" s="8" t="s">
        <v>21</v>
      </c>
      <c r="F2" t="s">
        <v>22</v>
      </c>
      <c r="H2" t="s">
        <v>28</v>
      </c>
      <c r="I2" t="s">
        <v>28</v>
      </c>
      <c r="J2" t="s">
        <v>25</v>
      </c>
      <c r="K2" t="s">
        <v>25</v>
      </c>
      <c r="L2" t="s">
        <v>24</v>
      </c>
      <c r="M2" t="s">
        <v>24</v>
      </c>
      <c r="N2" t="s">
        <v>25</v>
      </c>
      <c r="O2" t="s">
        <v>25</v>
      </c>
      <c r="P2" t="s">
        <v>26</v>
      </c>
      <c r="Q2" t="s">
        <v>26</v>
      </c>
      <c r="R2" t="s">
        <v>25</v>
      </c>
      <c r="S2" t="s">
        <v>25</v>
      </c>
      <c r="T2" t="s">
        <v>27</v>
      </c>
      <c r="U2" t="s">
        <v>27</v>
      </c>
      <c r="W2" t="s">
        <v>25</v>
      </c>
      <c r="X2" t="s">
        <v>27</v>
      </c>
      <c r="Y2" t="s">
        <v>30</v>
      </c>
      <c r="AA2" t="s">
        <v>25</v>
      </c>
      <c r="AB2" t="s">
        <v>27</v>
      </c>
      <c r="AC2" t="s">
        <v>31</v>
      </c>
    </row>
    <row r="3" spans="1:29" ht="12.75">
      <c r="A3" t="s">
        <v>0</v>
      </c>
      <c r="B3" s="1">
        <v>64098</v>
      </c>
      <c r="C3" s="1">
        <f>64401-B1/2</f>
        <v>63651</v>
      </c>
      <c r="D3" s="11">
        <f aca="true" t="shared" si="0" ref="D3:D15">B3/B$17</f>
        <v>0.28919870059556035</v>
      </c>
      <c r="E3" s="11">
        <f aca="true" t="shared" si="1" ref="E3:E15">C3/C$17</f>
        <v>0.285632869925777</v>
      </c>
      <c r="F3" s="12">
        <f aca="true" t="shared" si="2" ref="F3:F15">(C3-B3)/C3</f>
        <v>-0.007022670500070698</v>
      </c>
      <c r="H3" s="4">
        <f aca="true" t="shared" si="3" ref="H3:H15">ROUNDDOWN(B3/H$17,0)</f>
        <v>13</v>
      </c>
      <c r="I3" s="4">
        <f aca="true" t="shared" si="4" ref="I3:I15">ROUNDDOWN(C3/I$17,0)</f>
        <v>12</v>
      </c>
      <c r="J3" s="5">
        <f aca="true" t="shared" si="5" ref="J3:J10">$B3/(H3+1)</f>
        <v>4578.428571428572</v>
      </c>
      <c r="K3" s="6">
        <f aca="true" t="shared" si="6" ref="K3:K10">$C3/(I3+1)</f>
        <v>4896.2307692307695</v>
      </c>
      <c r="L3" s="4">
        <f>H3</f>
        <v>13</v>
      </c>
      <c r="M3" s="13">
        <f>I3+1</f>
        <v>13</v>
      </c>
      <c r="N3" s="6">
        <f aca="true" t="shared" si="7" ref="N3:N10">$B3/(L3+1)</f>
        <v>4578.428571428572</v>
      </c>
      <c r="O3" s="7">
        <f aca="true" t="shared" si="8" ref="O3:O10">$C3/(M3+1)</f>
        <v>4546.5</v>
      </c>
      <c r="P3" s="13">
        <f>L3+1</f>
        <v>14</v>
      </c>
      <c r="Q3" s="14">
        <f>M3</f>
        <v>13</v>
      </c>
      <c r="R3" s="7">
        <f aca="true" t="shared" si="9" ref="R3:R10">$B3/(P3+1)</f>
        <v>4273.2</v>
      </c>
      <c r="S3" s="7">
        <f aca="true" t="shared" si="10" ref="S3:S10">$C3/(Q3+1)</f>
        <v>4546.5</v>
      </c>
      <c r="T3" s="4">
        <f>P3</f>
        <v>14</v>
      </c>
      <c r="U3" s="4">
        <f>Q3</f>
        <v>13</v>
      </c>
      <c r="V3" s="7"/>
      <c r="W3" s="6">
        <f aca="true" t="shared" si="11" ref="W3:W10">$C3/(U3+1)</f>
        <v>4546.5</v>
      </c>
      <c r="X3" s="4">
        <f aca="true" t="shared" si="12" ref="X3:Y6">T3</f>
        <v>14</v>
      </c>
      <c r="Y3" s="14">
        <f>U3+1</f>
        <v>14</v>
      </c>
      <c r="AA3" s="7">
        <f aca="true" t="shared" si="13" ref="AA3:AA10">$C3/(Y3+1)</f>
        <v>4243.4</v>
      </c>
      <c r="AB3" s="4">
        <f aca="true" t="shared" si="14" ref="AB3:AB10">X3</f>
        <v>14</v>
      </c>
      <c r="AC3" s="14">
        <f>Y3</f>
        <v>14</v>
      </c>
    </row>
    <row r="4" spans="1:29" ht="12.75">
      <c r="A4" t="s">
        <v>1</v>
      </c>
      <c r="B4" s="1">
        <v>63447</v>
      </c>
      <c r="C4" s="1">
        <f>63647</f>
        <v>63647</v>
      </c>
      <c r="D4" s="11">
        <f t="shared" si="0"/>
        <v>0.2862615051434759</v>
      </c>
      <c r="E4" s="11">
        <f t="shared" si="1"/>
        <v>0.285614919988153</v>
      </c>
      <c r="F4" s="12">
        <f t="shared" si="2"/>
        <v>0.003142331924521187</v>
      </c>
      <c r="H4" s="4">
        <f t="shared" si="3"/>
        <v>12</v>
      </c>
      <c r="I4" s="4">
        <f t="shared" si="4"/>
        <v>12</v>
      </c>
      <c r="J4" s="6">
        <f t="shared" si="5"/>
        <v>4880.538461538462</v>
      </c>
      <c r="K4" s="7">
        <f t="shared" si="6"/>
        <v>4895.923076923077</v>
      </c>
      <c r="L4" s="13">
        <f>H4+1</f>
        <v>13</v>
      </c>
      <c r="M4" s="4">
        <f aca="true" t="shared" si="15" ref="M4:M10">I4</f>
        <v>12</v>
      </c>
      <c r="N4" s="7">
        <f t="shared" si="7"/>
        <v>4531.928571428572</v>
      </c>
      <c r="O4" s="6">
        <f t="shared" si="8"/>
        <v>4895.923076923077</v>
      </c>
      <c r="P4" s="4">
        <f aca="true" t="shared" si="16" ref="P4:P10">L4</f>
        <v>13</v>
      </c>
      <c r="Q4" s="13">
        <f>M4+1</f>
        <v>13</v>
      </c>
      <c r="R4" s="6">
        <f t="shared" si="9"/>
        <v>4531.928571428572</v>
      </c>
      <c r="S4" s="7">
        <f t="shared" si="10"/>
        <v>4546.214285714285</v>
      </c>
      <c r="T4" s="13">
        <f>P4+1</f>
        <v>14</v>
      </c>
      <c r="U4" s="14">
        <f>Q4</f>
        <v>13</v>
      </c>
      <c r="V4" s="7"/>
      <c r="W4" s="7">
        <f t="shared" si="11"/>
        <v>4546.214285714285</v>
      </c>
      <c r="X4" s="14">
        <f t="shared" si="12"/>
        <v>14</v>
      </c>
      <c r="Y4" s="4">
        <f t="shared" si="12"/>
        <v>13</v>
      </c>
      <c r="AA4" s="6">
        <f t="shared" si="13"/>
        <v>4546.214285714285</v>
      </c>
      <c r="AB4" s="14">
        <f t="shared" si="14"/>
        <v>14</v>
      </c>
      <c r="AC4" s="13">
        <f>Y4+1</f>
        <v>14</v>
      </c>
    </row>
    <row r="5" spans="1:29" ht="12.75">
      <c r="A5" t="s">
        <v>2</v>
      </c>
      <c r="B5" s="1">
        <v>14997</v>
      </c>
      <c r="C5" s="1">
        <f>15012-B1/2</f>
        <v>14262</v>
      </c>
      <c r="D5" s="11">
        <f t="shared" si="0"/>
        <v>0.06766377910124527</v>
      </c>
      <c r="E5" s="11">
        <f t="shared" si="1"/>
        <v>0.06400050259825348</v>
      </c>
      <c r="F5" s="12">
        <f t="shared" si="2"/>
        <v>-0.05153554901135886</v>
      </c>
      <c r="H5" s="4">
        <f t="shared" si="3"/>
        <v>3</v>
      </c>
      <c r="I5" s="4">
        <f t="shared" si="4"/>
        <v>2</v>
      </c>
      <c r="J5" s="5">
        <f t="shared" si="5"/>
        <v>3749.25</v>
      </c>
      <c r="K5" s="5">
        <f t="shared" si="6"/>
        <v>4754</v>
      </c>
      <c r="L5" s="4">
        <f aca="true" t="shared" si="17" ref="L5:L10">H5</f>
        <v>3</v>
      </c>
      <c r="M5" s="4">
        <f t="shared" si="15"/>
        <v>2</v>
      </c>
      <c r="N5" s="5">
        <f t="shared" si="7"/>
        <v>3749.25</v>
      </c>
      <c r="O5" s="5">
        <f t="shared" si="8"/>
        <v>4754</v>
      </c>
      <c r="P5" s="4">
        <f t="shared" si="16"/>
        <v>3</v>
      </c>
      <c r="Q5" s="4">
        <f aca="true" t="shared" si="18" ref="Q5:Q10">M5</f>
        <v>2</v>
      </c>
      <c r="R5" s="5">
        <f t="shared" si="9"/>
        <v>3749.25</v>
      </c>
      <c r="S5" s="6">
        <f t="shared" si="10"/>
        <v>4754</v>
      </c>
      <c r="T5" s="4">
        <f aca="true" t="shared" si="19" ref="T5:T10">P5</f>
        <v>3</v>
      </c>
      <c r="U5" s="13">
        <f>Q5+1</f>
        <v>3</v>
      </c>
      <c r="V5" s="5"/>
      <c r="W5" s="5">
        <f t="shared" si="11"/>
        <v>3565.5</v>
      </c>
      <c r="X5" s="4">
        <f t="shared" si="12"/>
        <v>3</v>
      </c>
      <c r="Y5" s="4">
        <f t="shared" si="12"/>
        <v>3</v>
      </c>
      <c r="AA5" s="5">
        <f t="shared" si="13"/>
        <v>3565.5</v>
      </c>
      <c r="AB5" s="4">
        <f t="shared" si="14"/>
        <v>3</v>
      </c>
      <c r="AC5" s="4">
        <f aca="true" t="shared" si="20" ref="AC5:AC10">Y5</f>
        <v>3</v>
      </c>
    </row>
    <row r="6" spans="1:29" ht="12.75">
      <c r="A6" t="s">
        <v>3</v>
      </c>
      <c r="B6" s="1">
        <v>12339</v>
      </c>
      <c r="C6" s="1">
        <v>12377</v>
      </c>
      <c r="D6" s="11">
        <f t="shared" si="0"/>
        <v>0.055671358960476446</v>
      </c>
      <c r="E6" s="11">
        <f t="shared" si="1"/>
        <v>0.05554159449295914</v>
      </c>
      <c r="F6" s="12">
        <f t="shared" si="2"/>
        <v>0.0030702108750100994</v>
      </c>
      <c r="H6" s="4">
        <f t="shared" si="3"/>
        <v>2</v>
      </c>
      <c r="I6" s="4">
        <f t="shared" si="4"/>
        <v>2</v>
      </c>
      <c r="J6" s="5">
        <f t="shared" si="5"/>
        <v>4113</v>
      </c>
      <c r="K6" s="5">
        <f t="shared" si="6"/>
        <v>4125.666666666667</v>
      </c>
      <c r="L6" s="4">
        <f t="shared" si="17"/>
        <v>2</v>
      </c>
      <c r="M6" s="4">
        <f t="shared" si="15"/>
        <v>2</v>
      </c>
      <c r="N6" s="5">
        <f t="shared" si="7"/>
        <v>4113</v>
      </c>
      <c r="O6" s="5">
        <f t="shared" si="8"/>
        <v>4125.666666666667</v>
      </c>
      <c r="P6" s="4">
        <f t="shared" si="16"/>
        <v>2</v>
      </c>
      <c r="Q6" s="4">
        <f t="shared" si="18"/>
        <v>2</v>
      </c>
      <c r="R6" s="5">
        <f t="shared" si="9"/>
        <v>4113</v>
      </c>
      <c r="S6" s="5">
        <f t="shared" si="10"/>
        <v>4125.666666666667</v>
      </c>
      <c r="T6" s="4">
        <f t="shared" si="19"/>
        <v>2</v>
      </c>
      <c r="U6" s="4">
        <f>Q6</f>
        <v>2</v>
      </c>
      <c r="V6" s="5"/>
      <c r="W6" s="5">
        <f t="shared" si="11"/>
        <v>4125.666666666667</v>
      </c>
      <c r="X6" s="4">
        <f t="shared" si="12"/>
        <v>2</v>
      </c>
      <c r="Y6" s="4">
        <f t="shared" si="12"/>
        <v>2</v>
      </c>
      <c r="AA6" s="5">
        <f t="shared" si="13"/>
        <v>4125.666666666667</v>
      </c>
      <c r="AB6" s="4">
        <f t="shared" si="14"/>
        <v>2</v>
      </c>
      <c r="AC6" s="4">
        <f t="shared" si="20"/>
        <v>2</v>
      </c>
    </row>
    <row r="7" spans="1:29" ht="12.75">
      <c r="A7" t="s">
        <v>4</v>
      </c>
      <c r="B7" s="1">
        <v>21300</v>
      </c>
      <c r="C7" s="1">
        <v>21434</v>
      </c>
      <c r="D7" s="11">
        <f t="shared" si="0"/>
        <v>0.09610178668110449</v>
      </c>
      <c r="E7" s="11">
        <f t="shared" si="1"/>
        <v>0.09618474075802587</v>
      </c>
      <c r="F7" s="12">
        <f t="shared" si="2"/>
        <v>0.006251749556778949</v>
      </c>
      <c r="H7" s="4">
        <f t="shared" si="3"/>
        <v>4</v>
      </c>
      <c r="I7" s="4">
        <f t="shared" si="4"/>
        <v>4</v>
      </c>
      <c r="J7" s="5">
        <f t="shared" si="5"/>
        <v>4260</v>
      </c>
      <c r="K7" s="7">
        <f t="shared" si="6"/>
        <v>4286.8</v>
      </c>
      <c r="L7" s="4">
        <f t="shared" si="17"/>
        <v>4</v>
      </c>
      <c r="M7" s="14">
        <f t="shared" si="15"/>
        <v>4</v>
      </c>
      <c r="N7" s="5">
        <f t="shared" si="7"/>
        <v>4260</v>
      </c>
      <c r="O7" s="5">
        <f t="shared" si="8"/>
        <v>4286.8</v>
      </c>
      <c r="P7" s="4">
        <f t="shared" si="16"/>
        <v>4</v>
      </c>
      <c r="Q7" s="4">
        <f t="shared" si="18"/>
        <v>4</v>
      </c>
      <c r="R7" s="5">
        <f t="shared" si="9"/>
        <v>4260</v>
      </c>
      <c r="S7" s="7">
        <f t="shared" si="10"/>
        <v>4286.8</v>
      </c>
      <c r="T7" s="4">
        <f t="shared" si="19"/>
        <v>4</v>
      </c>
      <c r="U7" s="14">
        <f>Q7</f>
        <v>4</v>
      </c>
      <c r="V7" s="5"/>
      <c r="W7" s="7">
        <f t="shared" si="11"/>
        <v>4286.8</v>
      </c>
      <c r="X7" s="4">
        <f aca="true" t="shared" si="21" ref="X7:Y10">T7</f>
        <v>4</v>
      </c>
      <c r="Y7" s="4">
        <f t="shared" si="21"/>
        <v>4</v>
      </c>
      <c r="AA7" s="7">
        <f t="shared" si="13"/>
        <v>4286.8</v>
      </c>
      <c r="AB7" s="4">
        <f t="shared" si="14"/>
        <v>4</v>
      </c>
      <c r="AC7" s="4">
        <f t="shared" si="20"/>
        <v>4</v>
      </c>
    </row>
    <row r="8" spans="1:29" ht="12.75">
      <c r="A8" t="s">
        <v>5</v>
      </c>
      <c r="B8" s="1">
        <v>16099</v>
      </c>
      <c r="C8" s="1">
        <v>16281</v>
      </c>
      <c r="D8" s="11">
        <f t="shared" si="0"/>
        <v>0.0726358058112254</v>
      </c>
      <c r="E8" s="11">
        <f t="shared" si="1"/>
        <v>0.07306073361395068</v>
      </c>
      <c r="F8" s="12">
        <f t="shared" si="2"/>
        <v>0.01117867452859161</v>
      </c>
      <c r="H8" s="4">
        <f t="shared" si="3"/>
        <v>3</v>
      </c>
      <c r="I8" s="4">
        <f t="shared" si="4"/>
        <v>3</v>
      </c>
      <c r="J8" s="5">
        <f t="shared" si="5"/>
        <v>4024.75</v>
      </c>
      <c r="K8" s="5">
        <f t="shared" si="6"/>
        <v>4070.25</v>
      </c>
      <c r="L8" s="4">
        <f t="shared" si="17"/>
        <v>3</v>
      </c>
      <c r="M8" s="4">
        <f t="shared" si="15"/>
        <v>3</v>
      </c>
      <c r="N8" s="5">
        <f t="shared" si="7"/>
        <v>4024.75</v>
      </c>
      <c r="O8" s="5">
        <f t="shared" si="8"/>
        <v>4070.25</v>
      </c>
      <c r="P8" s="4">
        <f t="shared" si="16"/>
        <v>3</v>
      </c>
      <c r="Q8" s="4">
        <f t="shared" si="18"/>
        <v>3</v>
      </c>
      <c r="R8" s="5">
        <f t="shared" si="9"/>
        <v>4024.75</v>
      </c>
      <c r="S8" s="5">
        <f t="shared" si="10"/>
        <v>4070.25</v>
      </c>
      <c r="T8" s="4">
        <f t="shared" si="19"/>
        <v>3</v>
      </c>
      <c r="U8" s="4">
        <f>Q8</f>
        <v>3</v>
      </c>
      <c r="V8" s="5"/>
      <c r="W8" s="5">
        <f t="shared" si="11"/>
        <v>4070.25</v>
      </c>
      <c r="X8" s="4">
        <f t="shared" si="21"/>
        <v>3</v>
      </c>
      <c r="Y8" s="4">
        <f t="shared" si="21"/>
        <v>3</v>
      </c>
      <c r="AA8" s="5">
        <f t="shared" si="13"/>
        <v>4070.25</v>
      </c>
      <c r="AB8" s="4">
        <f t="shared" si="14"/>
        <v>3</v>
      </c>
      <c r="AC8" s="4">
        <f t="shared" si="20"/>
        <v>3</v>
      </c>
    </row>
    <row r="9" spans="1:29" ht="12.75">
      <c r="A9" t="s">
        <v>6</v>
      </c>
      <c r="B9" s="1">
        <v>6599</v>
      </c>
      <c r="C9" s="1">
        <f>6632+B1</f>
        <v>8132</v>
      </c>
      <c r="D9" s="11">
        <f t="shared" si="0"/>
        <v>0.02977350658725862</v>
      </c>
      <c r="E9" s="11">
        <f t="shared" si="1"/>
        <v>0.036492223189524414</v>
      </c>
      <c r="F9" s="12">
        <f t="shared" si="2"/>
        <v>0.18851451057550417</v>
      </c>
      <c r="H9" s="4">
        <f t="shared" si="3"/>
        <v>1</v>
      </c>
      <c r="I9" s="4">
        <f t="shared" si="4"/>
        <v>1</v>
      </c>
      <c r="J9" s="5">
        <f t="shared" si="5"/>
        <v>3299.5</v>
      </c>
      <c r="K9" s="5">
        <f t="shared" si="6"/>
        <v>4066</v>
      </c>
      <c r="L9" s="4">
        <f t="shared" si="17"/>
        <v>1</v>
      </c>
      <c r="M9" s="4">
        <f t="shared" si="15"/>
        <v>1</v>
      </c>
      <c r="N9" s="5">
        <f t="shared" si="7"/>
        <v>3299.5</v>
      </c>
      <c r="O9" s="5">
        <f t="shared" si="8"/>
        <v>4066</v>
      </c>
      <c r="P9" s="4">
        <f t="shared" si="16"/>
        <v>1</v>
      </c>
      <c r="Q9" s="4">
        <f t="shared" si="18"/>
        <v>1</v>
      </c>
      <c r="R9" s="5">
        <f t="shared" si="9"/>
        <v>3299.5</v>
      </c>
      <c r="S9" s="5">
        <f t="shared" si="10"/>
        <v>4066</v>
      </c>
      <c r="T9" s="4">
        <f t="shared" si="19"/>
        <v>1</v>
      </c>
      <c r="U9" s="4">
        <f>Q9</f>
        <v>1</v>
      </c>
      <c r="V9" s="5"/>
      <c r="W9" s="5">
        <f t="shared" si="11"/>
        <v>4066</v>
      </c>
      <c r="X9" s="4">
        <f t="shared" si="21"/>
        <v>1</v>
      </c>
      <c r="Y9" s="4">
        <f t="shared" si="21"/>
        <v>1</v>
      </c>
      <c r="AA9" s="5">
        <f t="shared" si="13"/>
        <v>4066</v>
      </c>
      <c r="AB9" s="4">
        <f t="shared" si="14"/>
        <v>1</v>
      </c>
      <c r="AC9" s="4">
        <f t="shared" si="20"/>
        <v>1</v>
      </c>
    </row>
    <row r="10" spans="1:29" ht="12.75">
      <c r="A10" t="s">
        <v>7</v>
      </c>
      <c r="B10" s="1">
        <v>20349</v>
      </c>
      <c r="C10" s="1">
        <v>20628</v>
      </c>
      <c r="D10" s="11">
        <f t="shared" si="0"/>
        <v>0.09181104493773687</v>
      </c>
      <c r="E10" s="11">
        <f t="shared" si="1"/>
        <v>0.09256782832679657</v>
      </c>
      <c r="F10" s="12">
        <f t="shared" si="2"/>
        <v>0.013525305410122163</v>
      </c>
      <c r="H10" s="4">
        <f t="shared" si="3"/>
        <v>4</v>
      </c>
      <c r="I10" s="4">
        <f t="shared" si="4"/>
        <v>4</v>
      </c>
      <c r="J10" s="5">
        <f t="shared" si="5"/>
        <v>4069.8</v>
      </c>
      <c r="K10" s="5">
        <f t="shared" si="6"/>
        <v>4125.6</v>
      </c>
      <c r="L10" s="4">
        <f t="shared" si="17"/>
        <v>4</v>
      </c>
      <c r="M10" s="4">
        <f t="shared" si="15"/>
        <v>4</v>
      </c>
      <c r="N10" s="5">
        <f t="shared" si="7"/>
        <v>4069.8</v>
      </c>
      <c r="O10" s="5">
        <f t="shared" si="8"/>
        <v>4125.6</v>
      </c>
      <c r="P10" s="4">
        <f t="shared" si="16"/>
        <v>4</v>
      </c>
      <c r="Q10" s="4">
        <f t="shared" si="18"/>
        <v>4</v>
      </c>
      <c r="R10" s="5">
        <f t="shared" si="9"/>
        <v>4069.8</v>
      </c>
      <c r="S10" s="5">
        <f t="shared" si="10"/>
        <v>4125.6</v>
      </c>
      <c r="T10" s="4">
        <f t="shared" si="19"/>
        <v>4</v>
      </c>
      <c r="U10" s="4">
        <f>Q10</f>
        <v>4</v>
      </c>
      <c r="V10" s="5"/>
      <c r="W10" s="5">
        <f t="shared" si="11"/>
        <v>4125.6</v>
      </c>
      <c r="X10" s="4">
        <f t="shared" si="21"/>
        <v>4</v>
      </c>
      <c r="Y10" s="4">
        <f t="shared" si="21"/>
        <v>4</v>
      </c>
      <c r="AA10" s="5">
        <f t="shared" si="13"/>
        <v>4125.6</v>
      </c>
      <c r="AB10" s="4">
        <f t="shared" si="14"/>
        <v>4</v>
      </c>
      <c r="AC10" s="4">
        <f t="shared" si="20"/>
        <v>4</v>
      </c>
    </row>
    <row r="11" spans="1:29" ht="12.75">
      <c r="A11" t="s">
        <v>8</v>
      </c>
      <c r="B11" s="1">
        <v>155</v>
      </c>
      <c r="C11" s="1">
        <v>158</v>
      </c>
      <c r="D11" s="11">
        <f t="shared" si="0"/>
        <v>0.0006993322504963003</v>
      </c>
      <c r="E11" s="11">
        <f t="shared" si="1"/>
        <v>0.0007090225361466869</v>
      </c>
      <c r="F11" s="12">
        <f t="shared" si="2"/>
        <v>0.0189873417721519</v>
      </c>
      <c r="H11" s="10">
        <f t="shared" si="3"/>
        <v>0</v>
      </c>
      <c r="I11" s="10">
        <f t="shared" si="4"/>
        <v>0</v>
      </c>
      <c r="J11" s="5"/>
      <c r="K11" s="5"/>
      <c r="L11" s="4"/>
      <c r="M11" s="4"/>
      <c r="N11" s="5"/>
      <c r="O11" s="5"/>
      <c r="P11" s="4"/>
      <c r="Q11" s="4"/>
      <c r="R11" s="5"/>
      <c r="S11" s="5"/>
      <c r="T11" s="4"/>
      <c r="U11" s="4"/>
      <c r="V11" s="5"/>
      <c r="W11" s="5"/>
      <c r="X11" s="4"/>
      <c r="Y11" s="4"/>
      <c r="AA11" s="5"/>
      <c r="AB11" s="4"/>
      <c r="AC11" s="4"/>
    </row>
    <row r="12" spans="1:29" ht="12.75">
      <c r="A12" t="s">
        <v>9</v>
      </c>
      <c r="B12" s="1">
        <v>720</v>
      </c>
      <c r="C12" s="1">
        <v>720</v>
      </c>
      <c r="D12" s="11">
        <f t="shared" si="0"/>
        <v>0.0032485110990795887</v>
      </c>
      <c r="E12" s="11">
        <f t="shared" si="1"/>
        <v>0.0032309887723140163</v>
      </c>
      <c r="F12" s="12">
        <f t="shared" si="2"/>
        <v>0</v>
      </c>
      <c r="H12" s="10">
        <f t="shared" si="3"/>
        <v>0</v>
      </c>
      <c r="I12" s="10">
        <f t="shared" si="4"/>
        <v>0</v>
      </c>
      <c r="J12" s="5"/>
      <c r="K12" s="5"/>
      <c r="L12" s="4"/>
      <c r="M12" s="4"/>
      <c r="N12" s="5"/>
      <c r="O12" s="5"/>
      <c r="P12" s="4"/>
      <c r="Q12" s="4"/>
      <c r="R12" s="5"/>
      <c r="S12" s="5"/>
      <c r="T12" s="4"/>
      <c r="U12" s="4"/>
      <c r="V12" s="5"/>
      <c r="W12" s="5"/>
      <c r="X12" s="4"/>
      <c r="Y12" s="4"/>
      <c r="AA12" s="5"/>
      <c r="AB12" s="4"/>
      <c r="AC12" s="4"/>
    </row>
    <row r="13" spans="1:29" ht="12.75">
      <c r="A13" t="s">
        <v>10</v>
      </c>
      <c r="B13" s="1">
        <v>100</v>
      </c>
      <c r="C13" s="1">
        <v>102</v>
      </c>
      <c r="D13" s="11">
        <f t="shared" si="0"/>
        <v>0.0004511820970943873</v>
      </c>
      <c r="E13" s="11">
        <f t="shared" si="1"/>
        <v>0.0004577234094111523</v>
      </c>
      <c r="F13" s="12">
        <f t="shared" si="2"/>
        <v>0.0196078431372549</v>
      </c>
      <c r="H13" s="10">
        <f t="shared" si="3"/>
        <v>0</v>
      </c>
      <c r="I13" s="10">
        <f t="shared" si="4"/>
        <v>0</v>
      </c>
      <c r="J13" s="5"/>
      <c r="K13" s="5"/>
      <c r="L13" s="4"/>
      <c r="M13" s="4"/>
      <c r="N13" s="5"/>
      <c r="O13" s="5"/>
      <c r="P13" s="4"/>
      <c r="Q13" s="4"/>
      <c r="R13" s="5"/>
      <c r="S13" s="5"/>
      <c r="T13" s="4"/>
      <c r="U13" s="4"/>
      <c r="V13" s="5"/>
      <c r="W13" s="5"/>
      <c r="X13" s="4"/>
      <c r="Y13" s="4"/>
      <c r="AA13" s="5"/>
      <c r="AB13" s="4"/>
      <c r="AC13" s="4"/>
    </row>
    <row r="14" spans="1:29" ht="12.75">
      <c r="A14" t="s">
        <v>11</v>
      </c>
      <c r="B14" s="1">
        <v>383</v>
      </c>
      <c r="C14" s="1">
        <v>382</v>
      </c>
      <c r="D14" s="11">
        <f t="shared" si="0"/>
        <v>0.0017280274318715034</v>
      </c>
      <c r="E14" s="11">
        <f t="shared" si="1"/>
        <v>0.0017142190430888252</v>
      </c>
      <c r="F14" s="12">
        <f t="shared" si="2"/>
        <v>-0.002617801047120419</v>
      </c>
      <c r="H14" s="10">
        <f t="shared" si="3"/>
        <v>0</v>
      </c>
      <c r="I14" s="10">
        <f t="shared" si="4"/>
        <v>0</v>
      </c>
      <c r="J14" s="5"/>
      <c r="K14" s="5"/>
      <c r="L14" s="4"/>
      <c r="M14" s="4"/>
      <c r="N14" s="5"/>
      <c r="O14" s="5"/>
      <c r="P14" s="4"/>
      <c r="Q14" s="4"/>
      <c r="R14" s="5"/>
      <c r="S14" s="5"/>
      <c r="T14" s="4"/>
      <c r="U14" s="4"/>
      <c r="V14" s="5"/>
      <c r="W14" s="5"/>
      <c r="X14" s="4"/>
      <c r="Y14" s="4"/>
      <c r="AA14" s="5"/>
      <c r="AB14" s="4"/>
      <c r="AC14" s="4"/>
    </row>
    <row r="15" spans="1:29" ht="12.75">
      <c r="A15" t="s">
        <v>12</v>
      </c>
      <c r="B15" s="1">
        <v>1054</v>
      </c>
      <c r="C15" s="1">
        <v>1068</v>
      </c>
      <c r="D15" s="11">
        <f t="shared" si="0"/>
        <v>0.004755459303374842</v>
      </c>
      <c r="E15" s="11">
        <f t="shared" si="1"/>
        <v>0.004792633345599124</v>
      </c>
      <c r="F15" s="12">
        <f t="shared" si="2"/>
        <v>0.013108614232209739</v>
      </c>
      <c r="H15" s="10">
        <f t="shared" si="3"/>
        <v>0</v>
      </c>
      <c r="I15" s="10">
        <f t="shared" si="4"/>
        <v>0</v>
      </c>
      <c r="J15" s="5"/>
      <c r="K15" s="5"/>
      <c r="L15" s="4"/>
      <c r="M15" s="4"/>
      <c r="N15" s="5"/>
      <c r="O15" s="5"/>
      <c r="P15" s="4"/>
      <c r="Q15" s="4"/>
      <c r="R15" s="5"/>
      <c r="S15" s="5"/>
      <c r="T15" s="4"/>
      <c r="U15" s="4"/>
      <c r="V15" s="5"/>
      <c r="W15" s="5"/>
      <c r="X15" s="4"/>
      <c r="Y15" s="4"/>
      <c r="AA15" s="5"/>
      <c r="AB15" s="4"/>
      <c r="AC15" s="4"/>
    </row>
    <row r="16" spans="8:29" ht="12.75">
      <c r="H16" s="4">
        <f>SUM(H3:H15)</f>
        <v>42</v>
      </c>
      <c r="I16" s="4">
        <f>SUM(I3:I15)</f>
        <v>40</v>
      </c>
      <c r="L16" s="4">
        <f>SUM(L3:L15)</f>
        <v>43</v>
      </c>
      <c r="M16" s="4">
        <f>SUM(M3:M15)</f>
        <v>41</v>
      </c>
      <c r="P16" s="4">
        <f>SUM(P3:P15)</f>
        <v>44</v>
      </c>
      <c r="Q16" s="4">
        <f>SUM(Q3:Q15)</f>
        <v>42</v>
      </c>
      <c r="T16" s="4">
        <f>SUM(T3:T15)</f>
        <v>45</v>
      </c>
      <c r="U16" s="4">
        <f>SUM(U3:U15)</f>
        <v>43</v>
      </c>
      <c r="X16" s="4">
        <f>SUM(X3:X15)</f>
        <v>45</v>
      </c>
      <c r="Y16" s="4">
        <f>SUM(Y3:Y15)</f>
        <v>44</v>
      </c>
      <c r="AB16" s="4">
        <f>SUM(AB3:AB15)</f>
        <v>45</v>
      </c>
      <c r="AC16" s="4">
        <f>SUM(AC3:AC15)</f>
        <v>45</v>
      </c>
    </row>
    <row r="17" spans="1:9" ht="12.75">
      <c r="A17" t="s">
        <v>13</v>
      </c>
      <c r="B17" s="1">
        <f>SUM(B3:B15)</f>
        <v>221640</v>
      </c>
      <c r="C17" s="1">
        <f>SUM(C3:C15)</f>
        <v>222842</v>
      </c>
      <c r="G17" t="s">
        <v>23</v>
      </c>
      <c r="H17" s="4">
        <f>B17/45</f>
        <v>4925.333333333333</v>
      </c>
      <c r="I17" s="4">
        <f>C17/45</f>
        <v>4952.044444444445</v>
      </c>
    </row>
    <row r="18" spans="2:9" ht="12.75">
      <c r="B18" s="1"/>
      <c r="C18" s="1"/>
      <c r="G18" s="9">
        <v>0.75</v>
      </c>
      <c r="H18">
        <f>H17*$G$18</f>
        <v>3694</v>
      </c>
      <c r="I18">
        <f>I17*$G$18</f>
        <v>3714.0333333333338</v>
      </c>
    </row>
    <row r="19" spans="1:3" ht="12.75">
      <c r="A19" t="s">
        <v>14</v>
      </c>
      <c r="B19" s="1">
        <v>1803</v>
      </c>
      <c r="C19" s="1">
        <v>1962</v>
      </c>
    </row>
    <row r="20" spans="1:3" ht="12.75">
      <c r="A20" t="s">
        <v>15</v>
      </c>
      <c r="B20" s="1">
        <v>1287</v>
      </c>
      <c r="C20" s="1">
        <v>1324</v>
      </c>
    </row>
    <row r="21" spans="1:3" ht="12.75">
      <c r="A21" t="s">
        <v>16</v>
      </c>
      <c r="B21" s="1">
        <v>472070</v>
      </c>
      <c r="C21" s="1">
        <v>472070</v>
      </c>
    </row>
    <row r="23" spans="1:9" ht="12.75">
      <c r="A23" t="s">
        <v>17</v>
      </c>
      <c r="B23" s="1">
        <f>B7+B8+B10</f>
        <v>57748</v>
      </c>
      <c r="C23" s="1">
        <f>C7+C8+C10</f>
        <v>58343</v>
      </c>
      <c r="D23" s="11">
        <f>B23/B$17</f>
        <v>0.2605486374300668</v>
      </c>
      <c r="E23" s="11">
        <f>C23/C$17</f>
        <v>0.2618133026987731</v>
      </c>
      <c r="F23" s="12">
        <f>(C23-B23)/C23</f>
        <v>0.010198309994343794</v>
      </c>
      <c r="H23" s="4">
        <f>D23*45</f>
        <v>11.724688684353005</v>
      </c>
      <c r="I23" s="4">
        <f>E23*45</f>
        <v>11.78159862144479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C7" sqref="C7"/>
    </sheetView>
  </sheetViews>
  <sheetFormatPr defaultColWidth="9.140625" defaultRowHeight="12.75"/>
  <sheetData>
    <row r="1" spans="2:22" ht="25.5">
      <c r="B1" s="8" t="s">
        <v>18</v>
      </c>
      <c r="C1" s="8" t="s">
        <v>19</v>
      </c>
      <c r="D1" s="8"/>
      <c r="E1" s="8" t="s">
        <v>20</v>
      </c>
      <c r="F1" s="8" t="s">
        <v>21</v>
      </c>
      <c r="G1" t="s">
        <v>22</v>
      </c>
      <c r="I1" t="s">
        <v>28</v>
      </c>
      <c r="J1" t="s">
        <v>28</v>
      </c>
      <c r="K1" t="s">
        <v>25</v>
      </c>
      <c r="L1" t="s">
        <v>25</v>
      </c>
      <c r="M1" t="s">
        <v>24</v>
      </c>
      <c r="N1" t="s">
        <v>24</v>
      </c>
      <c r="O1" t="s">
        <v>25</v>
      </c>
      <c r="P1" t="s">
        <v>25</v>
      </c>
      <c r="Q1" t="s">
        <v>26</v>
      </c>
      <c r="R1" t="s">
        <v>26</v>
      </c>
      <c r="S1" t="s">
        <v>25</v>
      </c>
      <c r="T1" t="s">
        <v>25</v>
      </c>
      <c r="U1" t="s">
        <v>27</v>
      </c>
      <c r="V1" t="s">
        <v>27</v>
      </c>
    </row>
    <row r="2" spans="1:22" ht="12.75">
      <c r="A2" t="s">
        <v>0</v>
      </c>
      <c r="B2" s="1">
        <v>64098</v>
      </c>
      <c r="C2" s="1">
        <f>64401</f>
        <v>64401</v>
      </c>
      <c r="D2" s="1">
        <f aca="true" t="shared" si="0" ref="D2:D12">C2-B2</f>
        <v>303</v>
      </c>
      <c r="E2" s="11">
        <f aca="true" t="shared" si="1" ref="E2:E12">B2/B$14</f>
        <v>0.28919870059556035</v>
      </c>
      <c r="F2" s="11">
        <f aca="true" t="shared" si="2" ref="F2:F12">C2/C$14</f>
        <v>0.2889984832302708</v>
      </c>
      <c r="G2" s="12">
        <f aca="true" t="shared" si="3" ref="G2:G12">(C2-B2)/B2</f>
        <v>0.004727136572123935</v>
      </c>
      <c r="I2" s="4">
        <f aca="true" t="shared" si="4" ref="I2:I12">ROUNDDOWN(B2/I$14,0)</f>
        <v>13</v>
      </c>
      <c r="J2" s="4">
        <f aca="true" t="shared" si="5" ref="J2:J12">ROUNDDOWN(C2/J$14,0)</f>
        <v>13</v>
      </c>
      <c r="K2" s="5">
        <f aca="true" t="shared" si="6" ref="K2:K7">$B2/(I2+1)</f>
        <v>4578.428571428572</v>
      </c>
      <c r="L2" s="5">
        <f aca="true" t="shared" si="7" ref="L2:L7">$C2/(J2+1)</f>
        <v>4600.071428571428</v>
      </c>
      <c r="M2" s="4">
        <f>I2</f>
        <v>13</v>
      </c>
      <c r="N2" s="4">
        <f>J2</f>
        <v>13</v>
      </c>
      <c r="O2" s="7">
        <f aca="true" t="shared" si="8" ref="O2:O7">$B2/(M2+1)</f>
        <v>4578.428571428572</v>
      </c>
      <c r="P2" s="7">
        <f aca="true" t="shared" si="9" ref="P2:P7">$C2/(N2+1)</f>
        <v>4600.071428571428</v>
      </c>
      <c r="Q2" s="14">
        <f>M2</f>
        <v>13</v>
      </c>
      <c r="R2" s="14">
        <f>N2</f>
        <v>13</v>
      </c>
      <c r="S2" s="6">
        <f aca="true" t="shared" si="10" ref="S2:S7">$B2/(Q2+1)</f>
        <v>4578.428571428572</v>
      </c>
      <c r="T2" s="6">
        <f aca="true" t="shared" si="11" ref="T2:T7">$C2/(R2+1)</f>
        <v>4600.071428571428</v>
      </c>
      <c r="U2" s="13">
        <f>Q2+1</f>
        <v>14</v>
      </c>
      <c r="V2" s="13">
        <f>R2+1</f>
        <v>14</v>
      </c>
    </row>
    <row r="3" spans="1:22" ht="12.75">
      <c r="A3" t="s">
        <v>1</v>
      </c>
      <c r="B3" s="1">
        <v>63447</v>
      </c>
      <c r="C3" s="1">
        <f>63647</f>
        <v>63647</v>
      </c>
      <c r="D3" s="1">
        <f t="shared" si="0"/>
        <v>200</v>
      </c>
      <c r="E3" s="11">
        <f t="shared" si="1"/>
        <v>0.2862615051434759</v>
      </c>
      <c r="F3" s="11">
        <f t="shared" si="2"/>
        <v>0.285614919988153</v>
      </c>
      <c r="G3" s="12">
        <f t="shared" si="3"/>
        <v>0.003152237300423976</v>
      </c>
      <c r="I3" s="4">
        <f t="shared" si="4"/>
        <v>12</v>
      </c>
      <c r="J3" s="4">
        <f t="shared" si="5"/>
        <v>12</v>
      </c>
      <c r="K3" s="6">
        <f t="shared" si="6"/>
        <v>4880.538461538462</v>
      </c>
      <c r="L3" s="6">
        <f t="shared" si="7"/>
        <v>4895.923076923077</v>
      </c>
      <c r="M3" s="13">
        <f>I3+1</f>
        <v>13</v>
      </c>
      <c r="N3" s="13">
        <f>J3+1</f>
        <v>13</v>
      </c>
      <c r="O3" s="5">
        <f t="shared" si="8"/>
        <v>4531.928571428572</v>
      </c>
      <c r="P3" s="5">
        <f t="shared" si="9"/>
        <v>4546.214285714285</v>
      </c>
      <c r="Q3" s="4">
        <f aca="true" t="shared" si="12" ref="Q3:R7">M3</f>
        <v>13</v>
      </c>
      <c r="R3" s="4">
        <f t="shared" si="12"/>
        <v>13</v>
      </c>
      <c r="S3" s="7">
        <f t="shared" si="10"/>
        <v>4531.928571428572</v>
      </c>
      <c r="T3" s="7">
        <f t="shared" si="11"/>
        <v>4546.214285714285</v>
      </c>
      <c r="U3" s="14">
        <f>Q3</f>
        <v>13</v>
      </c>
      <c r="V3" s="14">
        <f>R3</f>
        <v>13</v>
      </c>
    </row>
    <row r="4" spans="1:22" ht="12.75">
      <c r="A4" t="s">
        <v>2</v>
      </c>
      <c r="B4" s="1">
        <v>14997</v>
      </c>
      <c r="C4" s="1">
        <v>15012</v>
      </c>
      <c r="D4" s="1">
        <f t="shared" si="0"/>
        <v>15</v>
      </c>
      <c r="E4" s="11">
        <f t="shared" si="1"/>
        <v>0.06766377910124527</v>
      </c>
      <c r="F4" s="11">
        <f t="shared" si="2"/>
        <v>0.06736611590274724</v>
      </c>
      <c r="G4" s="12">
        <f t="shared" si="3"/>
        <v>0.0010002000400080016</v>
      </c>
      <c r="I4" s="4">
        <f t="shared" si="4"/>
        <v>3</v>
      </c>
      <c r="J4" s="4">
        <f t="shared" si="5"/>
        <v>3</v>
      </c>
      <c r="K4" s="5">
        <f t="shared" si="6"/>
        <v>3749.25</v>
      </c>
      <c r="L4" s="5">
        <f t="shared" si="7"/>
        <v>3753</v>
      </c>
      <c r="M4" s="4">
        <f aca="true" t="shared" si="13" ref="M4:N7">I4</f>
        <v>3</v>
      </c>
      <c r="N4" s="4">
        <f t="shared" si="13"/>
        <v>3</v>
      </c>
      <c r="O4" s="5">
        <f t="shared" si="8"/>
        <v>3749.25</v>
      </c>
      <c r="P4" s="5">
        <f t="shared" si="9"/>
        <v>3753</v>
      </c>
      <c r="Q4" s="4">
        <f t="shared" si="12"/>
        <v>3</v>
      </c>
      <c r="R4" s="4">
        <f t="shared" si="12"/>
        <v>3</v>
      </c>
      <c r="S4" s="5">
        <f t="shared" si="10"/>
        <v>3749.25</v>
      </c>
      <c r="T4" s="5">
        <f t="shared" si="11"/>
        <v>3753</v>
      </c>
      <c r="U4" s="4">
        <f aca="true" t="shared" si="14" ref="U4:V7">Q4</f>
        <v>3</v>
      </c>
      <c r="V4" s="4">
        <f t="shared" si="14"/>
        <v>3</v>
      </c>
    </row>
    <row r="5" spans="1:22" ht="12.75">
      <c r="A5" t="s">
        <v>3</v>
      </c>
      <c r="B5" s="1">
        <v>12339</v>
      </c>
      <c r="C5" s="1">
        <v>12377</v>
      </c>
      <c r="D5" s="1">
        <f t="shared" si="0"/>
        <v>38</v>
      </c>
      <c r="E5" s="11">
        <f t="shared" si="1"/>
        <v>0.055671358960476446</v>
      </c>
      <c r="F5" s="11">
        <f t="shared" si="2"/>
        <v>0.05554159449295914</v>
      </c>
      <c r="G5" s="12">
        <f t="shared" si="3"/>
        <v>0.0030796660993597535</v>
      </c>
      <c r="I5" s="4">
        <f t="shared" si="4"/>
        <v>2</v>
      </c>
      <c r="J5" s="4">
        <f t="shared" si="5"/>
        <v>2</v>
      </c>
      <c r="K5" s="5">
        <f t="shared" si="6"/>
        <v>4113</v>
      </c>
      <c r="L5" s="5">
        <f t="shared" si="7"/>
        <v>4125.666666666667</v>
      </c>
      <c r="M5" s="4">
        <f t="shared" si="13"/>
        <v>2</v>
      </c>
      <c r="N5" s="4">
        <f t="shared" si="13"/>
        <v>2</v>
      </c>
      <c r="O5" s="5">
        <f t="shared" si="8"/>
        <v>4113</v>
      </c>
      <c r="P5" s="5">
        <f t="shared" si="9"/>
        <v>4125.666666666667</v>
      </c>
      <c r="Q5" s="4">
        <f t="shared" si="12"/>
        <v>2</v>
      </c>
      <c r="R5" s="4">
        <f t="shared" si="12"/>
        <v>2</v>
      </c>
      <c r="S5" s="5">
        <f t="shared" si="10"/>
        <v>4113</v>
      </c>
      <c r="T5" s="5">
        <f t="shared" si="11"/>
        <v>4125.666666666667</v>
      </c>
      <c r="U5" s="4">
        <f t="shared" si="14"/>
        <v>2</v>
      </c>
      <c r="V5" s="4">
        <f t="shared" si="14"/>
        <v>2</v>
      </c>
    </row>
    <row r="6" spans="1:22" ht="12.75">
      <c r="A6" t="s">
        <v>17</v>
      </c>
      <c r="B6" s="1">
        <f>B20+B21+B22</f>
        <v>57748</v>
      </c>
      <c r="C6" s="1">
        <f>C20+C21+C22</f>
        <v>58343</v>
      </c>
      <c r="D6" s="1">
        <f t="shared" si="0"/>
        <v>595</v>
      </c>
      <c r="E6" s="11">
        <f t="shared" si="1"/>
        <v>0.2605486374300668</v>
      </c>
      <c r="F6" s="11">
        <f t="shared" si="2"/>
        <v>0.2618133026987731</v>
      </c>
      <c r="G6" s="12">
        <f>(C6-B6)/B6</f>
        <v>0.010303387130290227</v>
      </c>
      <c r="I6" s="4">
        <f t="shared" si="4"/>
        <v>11</v>
      </c>
      <c r="J6" s="4">
        <f t="shared" si="5"/>
        <v>11</v>
      </c>
      <c r="K6" s="5">
        <f>$B6/(I6+1)</f>
        <v>4812.333333333333</v>
      </c>
      <c r="L6" s="5">
        <f>$C6/(J6+1)</f>
        <v>4861.916666666667</v>
      </c>
      <c r="M6" s="4">
        <f>I6</f>
        <v>11</v>
      </c>
      <c r="N6" s="4">
        <f>J6</f>
        <v>11</v>
      </c>
      <c r="O6" s="6">
        <f>$B6/(M6+1)</f>
        <v>4812.333333333333</v>
      </c>
      <c r="P6" s="6">
        <f>$C6/(N6+1)</f>
        <v>4861.916666666667</v>
      </c>
      <c r="Q6" s="13">
        <f>M6+1</f>
        <v>12</v>
      </c>
      <c r="R6" s="13">
        <f>N6+1</f>
        <v>12</v>
      </c>
      <c r="S6" s="5">
        <f>$B6/(Q6+1)</f>
        <v>4442.153846153846</v>
      </c>
      <c r="T6" s="5">
        <f>$C6/(R6+1)</f>
        <v>4487.923076923077</v>
      </c>
      <c r="U6" s="4">
        <f>Q6</f>
        <v>12</v>
      </c>
      <c r="V6" s="4">
        <f>R6</f>
        <v>12</v>
      </c>
    </row>
    <row r="7" spans="1:22" ht="12.75">
      <c r="A7" t="s">
        <v>6</v>
      </c>
      <c r="B7" s="1">
        <v>6599</v>
      </c>
      <c r="C7" s="1">
        <v>6632</v>
      </c>
      <c r="D7" s="1">
        <f t="shared" si="0"/>
        <v>33</v>
      </c>
      <c r="E7" s="11">
        <f t="shared" si="1"/>
        <v>0.02977350658725862</v>
      </c>
      <c r="F7" s="11">
        <f t="shared" si="2"/>
        <v>0.029760996580536884</v>
      </c>
      <c r="G7" s="12">
        <f t="shared" si="3"/>
        <v>0.005000757690559176</v>
      </c>
      <c r="I7" s="4">
        <f t="shared" si="4"/>
        <v>1</v>
      </c>
      <c r="J7" s="4">
        <f t="shared" si="5"/>
        <v>1</v>
      </c>
      <c r="K7" s="5">
        <f t="shared" si="6"/>
        <v>3299.5</v>
      </c>
      <c r="L7" s="5">
        <f t="shared" si="7"/>
        <v>3316</v>
      </c>
      <c r="M7" s="4">
        <f t="shared" si="13"/>
        <v>1</v>
      </c>
      <c r="N7" s="4">
        <f t="shared" si="13"/>
        <v>1</v>
      </c>
      <c r="O7" s="5">
        <f t="shared" si="8"/>
        <v>3299.5</v>
      </c>
      <c r="P7" s="5">
        <f t="shared" si="9"/>
        <v>3316</v>
      </c>
      <c r="Q7" s="4">
        <f t="shared" si="12"/>
        <v>1</v>
      </c>
      <c r="R7" s="4">
        <f t="shared" si="12"/>
        <v>1</v>
      </c>
      <c r="S7" s="5">
        <f t="shared" si="10"/>
        <v>3299.5</v>
      </c>
      <c r="T7" s="5">
        <f t="shared" si="11"/>
        <v>3316</v>
      </c>
      <c r="U7" s="4">
        <f t="shared" si="14"/>
        <v>1</v>
      </c>
      <c r="V7" s="4">
        <f t="shared" si="14"/>
        <v>1</v>
      </c>
    </row>
    <row r="8" spans="1:22" ht="12.75">
      <c r="A8" t="s">
        <v>8</v>
      </c>
      <c r="B8" s="1">
        <v>155</v>
      </c>
      <c r="C8" s="1">
        <v>158</v>
      </c>
      <c r="D8" s="1">
        <f t="shared" si="0"/>
        <v>3</v>
      </c>
      <c r="E8" s="11">
        <f t="shared" si="1"/>
        <v>0.0006993322504963003</v>
      </c>
      <c r="F8" s="11">
        <f t="shared" si="2"/>
        <v>0.0007090225361466869</v>
      </c>
      <c r="G8" s="12">
        <f t="shared" si="3"/>
        <v>0.01935483870967742</v>
      </c>
      <c r="I8" s="10">
        <f t="shared" si="4"/>
        <v>0</v>
      </c>
      <c r="J8" s="10">
        <f t="shared" si="5"/>
        <v>0</v>
      </c>
      <c r="K8" s="5"/>
      <c r="L8" s="5"/>
      <c r="M8" s="4"/>
      <c r="N8" s="4"/>
      <c r="O8" s="5"/>
      <c r="P8" s="5"/>
      <c r="Q8" s="4"/>
      <c r="R8" s="4"/>
      <c r="S8" s="5"/>
      <c r="T8" s="5"/>
      <c r="U8" s="4"/>
      <c r="V8" s="4"/>
    </row>
    <row r="9" spans="1:22" ht="12.75">
      <c r="A9" t="s">
        <v>9</v>
      </c>
      <c r="B9" s="1">
        <v>720</v>
      </c>
      <c r="C9" s="1">
        <v>720</v>
      </c>
      <c r="D9" s="1">
        <f t="shared" si="0"/>
        <v>0</v>
      </c>
      <c r="E9" s="11">
        <f t="shared" si="1"/>
        <v>0.0032485110990795887</v>
      </c>
      <c r="F9" s="11">
        <f t="shared" si="2"/>
        <v>0.0032309887723140163</v>
      </c>
      <c r="G9" s="12">
        <f t="shared" si="3"/>
        <v>0</v>
      </c>
      <c r="I9" s="10">
        <f t="shared" si="4"/>
        <v>0</v>
      </c>
      <c r="J9" s="10">
        <f t="shared" si="5"/>
        <v>0</v>
      </c>
      <c r="K9" s="5"/>
      <c r="L9" s="5"/>
      <c r="M9" s="4"/>
      <c r="N9" s="4"/>
      <c r="O9" s="5"/>
      <c r="P9" s="5"/>
      <c r="Q9" s="4"/>
      <c r="R9" s="4"/>
      <c r="S9" s="5"/>
      <c r="T9" s="5"/>
      <c r="U9" s="4"/>
      <c r="V9" s="4"/>
    </row>
    <row r="10" spans="1:22" ht="12.75">
      <c r="A10" t="s">
        <v>10</v>
      </c>
      <c r="B10" s="1">
        <v>100</v>
      </c>
      <c r="C10" s="1">
        <v>102</v>
      </c>
      <c r="D10" s="1">
        <f t="shared" si="0"/>
        <v>2</v>
      </c>
      <c r="E10" s="11">
        <f t="shared" si="1"/>
        <v>0.0004511820970943873</v>
      </c>
      <c r="F10" s="11">
        <f t="shared" si="2"/>
        <v>0.0004577234094111523</v>
      </c>
      <c r="G10" s="12">
        <f t="shared" si="3"/>
        <v>0.02</v>
      </c>
      <c r="I10" s="10">
        <f t="shared" si="4"/>
        <v>0</v>
      </c>
      <c r="J10" s="10">
        <f t="shared" si="5"/>
        <v>0</v>
      </c>
      <c r="K10" s="5"/>
      <c r="L10" s="5"/>
      <c r="M10" s="4"/>
      <c r="N10" s="4"/>
      <c r="O10" s="5"/>
      <c r="P10" s="5"/>
      <c r="Q10" s="4"/>
      <c r="R10" s="4"/>
      <c r="S10" s="5"/>
      <c r="T10" s="5"/>
      <c r="U10" s="4"/>
      <c r="V10" s="4"/>
    </row>
    <row r="11" spans="1:22" ht="12.75">
      <c r="A11" t="s">
        <v>11</v>
      </c>
      <c r="B11" s="1">
        <v>383</v>
      </c>
      <c r="C11" s="1">
        <v>382</v>
      </c>
      <c r="D11" s="1">
        <f t="shared" si="0"/>
        <v>-1</v>
      </c>
      <c r="E11" s="11">
        <f t="shared" si="1"/>
        <v>0.0017280274318715034</v>
      </c>
      <c r="F11" s="11">
        <f t="shared" si="2"/>
        <v>0.0017142190430888252</v>
      </c>
      <c r="G11" s="12">
        <f t="shared" si="3"/>
        <v>-0.0026109660574412533</v>
      </c>
      <c r="I11" s="10">
        <f t="shared" si="4"/>
        <v>0</v>
      </c>
      <c r="J11" s="10">
        <f t="shared" si="5"/>
        <v>0</v>
      </c>
      <c r="K11" s="5"/>
      <c r="L11" s="5"/>
      <c r="M11" s="4"/>
      <c r="N11" s="4"/>
      <c r="O11" s="5"/>
      <c r="P11" s="5"/>
      <c r="Q11" s="4"/>
      <c r="R11" s="4"/>
      <c r="S11" s="5"/>
      <c r="T11" s="5"/>
      <c r="U11" s="4"/>
      <c r="V11" s="4"/>
    </row>
    <row r="12" spans="1:22" ht="12.75">
      <c r="A12" t="s">
        <v>12</v>
      </c>
      <c r="B12" s="1">
        <v>1054</v>
      </c>
      <c r="C12" s="1">
        <v>1068</v>
      </c>
      <c r="D12" s="1">
        <f t="shared" si="0"/>
        <v>14</v>
      </c>
      <c r="E12" s="11">
        <f t="shared" si="1"/>
        <v>0.004755459303374842</v>
      </c>
      <c r="F12" s="11">
        <f t="shared" si="2"/>
        <v>0.004792633345599124</v>
      </c>
      <c r="G12" s="12">
        <f t="shared" si="3"/>
        <v>0.013282732447817837</v>
      </c>
      <c r="I12" s="10">
        <f t="shared" si="4"/>
        <v>0</v>
      </c>
      <c r="J12" s="10">
        <f t="shared" si="5"/>
        <v>0</v>
      </c>
      <c r="K12" s="5"/>
      <c r="L12" s="5"/>
      <c r="M12" s="4"/>
      <c r="N12" s="4"/>
      <c r="O12" s="5"/>
      <c r="P12" s="5"/>
      <c r="Q12" s="4"/>
      <c r="R12" s="4"/>
      <c r="S12" s="5"/>
      <c r="T12" s="5"/>
      <c r="U12" s="4"/>
      <c r="V12" s="4"/>
    </row>
    <row r="13" spans="9:22" ht="12.75">
      <c r="I13" s="4">
        <f>SUM(I2:I12)</f>
        <v>42</v>
      </c>
      <c r="J13" s="4">
        <f>SUM(J2:J12)</f>
        <v>42</v>
      </c>
      <c r="M13" s="4">
        <f>SUM(M2:M12)</f>
        <v>43</v>
      </c>
      <c r="N13" s="4">
        <f>SUM(N2:N12)</f>
        <v>43</v>
      </c>
      <c r="Q13" s="4">
        <f>SUM(Q2:Q12)</f>
        <v>44</v>
      </c>
      <c r="R13" s="4">
        <f>SUM(R2:R12)</f>
        <v>44</v>
      </c>
      <c r="U13" s="4">
        <f>SUM(U2:U12)</f>
        <v>45</v>
      </c>
      <c r="V13" s="4">
        <f>SUM(V2:V12)</f>
        <v>45</v>
      </c>
    </row>
    <row r="14" spans="1:10" ht="12.75">
      <c r="A14" t="s">
        <v>13</v>
      </c>
      <c r="B14" s="1">
        <f>SUM(B2:B12)</f>
        <v>221640</v>
      </c>
      <c r="C14" s="1">
        <f>SUM(C2:C12)</f>
        <v>222842</v>
      </c>
      <c r="D14" s="1">
        <f>SUM(D2:D12)</f>
        <v>1202</v>
      </c>
      <c r="G14" s="12">
        <f>(C14-B14)/B14</f>
        <v>0.005423208807074535</v>
      </c>
      <c r="H14" t="s">
        <v>23</v>
      </c>
      <c r="I14" s="1">
        <f>B14/45</f>
        <v>4925.333333333333</v>
      </c>
      <c r="J14" s="1">
        <f>C14/45</f>
        <v>4952.044444444445</v>
      </c>
    </row>
    <row r="15" spans="2:10" ht="12.75">
      <c r="B15" s="1"/>
      <c r="C15" s="1"/>
      <c r="D15" s="1"/>
      <c r="H15" s="9">
        <v>0.75</v>
      </c>
      <c r="I15" s="1">
        <f>I14*$H$15</f>
        <v>3694</v>
      </c>
      <c r="J15" s="1">
        <f>J14*$H$15</f>
        <v>3714.0333333333338</v>
      </c>
    </row>
    <row r="16" spans="1:7" ht="12.75">
      <c r="A16" t="s">
        <v>14</v>
      </c>
      <c r="B16" s="1">
        <v>1803</v>
      </c>
      <c r="C16" s="1">
        <v>1962</v>
      </c>
      <c r="D16" s="1">
        <f>C16-B16</f>
        <v>159</v>
      </c>
      <c r="G16" s="12">
        <f>(C16-B16)/B16</f>
        <v>0.08818635607321132</v>
      </c>
    </row>
    <row r="17" spans="1:7" ht="12.75">
      <c r="A17" t="s">
        <v>15</v>
      </c>
      <c r="B17" s="1">
        <v>1287</v>
      </c>
      <c r="C17" s="1">
        <v>1324</v>
      </c>
      <c r="D17" s="1">
        <f>C17-B17</f>
        <v>37</v>
      </c>
      <c r="G17" s="12">
        <f>(C17-B17)/B17</f>
        <v>0.028749028749028748</v>
      </c>
    </row>
    <row r="18" spans="1:4" ht="12.75">
      <c r="A18" t="s">
        <v>16</v>
      </c>
      <c r="B18" s="1">
        <v>472070</v>
      </c>
      <c r="C18" s="1">
        <v>472070</v>
      </c>
      <c r="D18" s="1"/>
    </row>
    <row r="20" spans="1:22" ht="12.75">
      <c r="A20" t="s">
        <v>4</v>
      </c>
      <c r="B20" s="1">
        <v>21300</v>
      </c>
      <c r="C20" s="1">
        <v>21434</v>
      </c>
      <c r="D20" s="1">
        <f>C20-B20</f>
        <v>134</v>
      </c>
      <c r="E20" s="11">
        <f aca="true" t="shared" si="15" ref="E20:F22">B20/B$14</f>
        <v>0.09610178668110449</v>
      </c>
      <c r="F20" s="11">
        <f t="shared" si="15"/>
        <v>0.09618474075802587</v>
      </c>
      <c r="G20" s="12">
        <f>(C20-B20)/B20</f>
        <v>0.006291079812206573</v>
      </c>
      <c r="I20" s="4">
        <f aca="true" t="shared" si="16" ref="I20:J22">ROUNDDOWN(B20/K$6,0)</f>
        <v>4</v>
      </c>
      <c r="J20" s="4">
        <f t="shared" si="16"/>
        <v>4</v>
      </c>
      <c r="K20" s="5">
        <f aca="true" t="shared" si="17" ref="K20:L22">B20-I20*K3</f>
        <v>1777.8461538461524</v>
      </c>
      <c r="L20" s="5">
        <f t="shared" si="17"/>
        <v>1850.3076923076915</v>
      </c>
      <c r="M20" s="4">
        <f>I20</f>
        <v>4</v>
      </c>
      <c r="N20" s="4">
        <f>J20</f>
        <v>4</v>
      </c>
      <c r="O20" s="5"/>
      <c r="P20" s="5"/>
      <c r="Q20" s="4"/>
      <c r="R20" s="4"/>
      <c r="S20" s="5"/>
      <c r="T20" s="5"/>
      <c r="U20" s="4"/>
      <c r="V20" s="4"/>
    </row>
    <row r="21" spans="1:22" ht="12.75">
      <c r="A21" t="s">
        <v>5</v>
      </c>
      <c r="B21" s="1">
        <v>16099</v>
      </c>
      <c r="C21" s="1">
        <v>16281</v>
      </c>
      <c r="D21" s="1">
        <f>C21-B21</f>
        <v>182</v>
      </c>
      <c r="E21" s="11">
        <f t="shared" si="15"/>
        <v>0.0726358058112254</v>
      </c>
      <c r="F21" s="11">
        <f t="shared" si="15"/>
        <v>0.07306073361395068</v>
      </c>
      <c r="G21" s="12">
        <f>(C21-B21)/B21</f>
        <v>0.011305050003105784</v>
      </c>
      <c r="I21" s="4">
        <f t="shared" si="16"/>
        <v>3</v>
      </c>
      <c r="J21" s="4">
        <f t="shared" si="16"/>
        <v>3</v>
      </c>
      <c r="K21" s="6">
        <f t="shared" si="17"/>
        <v>4851.25</v>
      </c>
      <c r="L21" s="6">
        <f t="shared" si="17"/>
        <v>5022</v>
      </c>
      <c r="M21" s="13">
        <f>I21+1</f>
        <v>4</v>
      </c>
      <c r="N21" s="13">
        <f>J21+1</f>
        <v>4</v>
      </c>
      <c r="O21" s="5"/>
      <c r="P21" s="5"/>
      <c r="Q21" s="4"/>
      <c r="R21" s="4"/>
      <c r="S21" s="5"/>
      <c r="T21" s="5"/>
      <c r="U21" s="4"/>
      <c r="V21" s="4"/>
    </row>
    <row r="22" spans="1:22" ht="12.75">
      <c r="A22" t="s">
        <v>7</v>
      </c>
      <c r="B22" s="1">
        <v>20349</v>
      </c>
      <c r="C22" s="1">
        <v>20628</v>
      </c>
      <c r="D22" s="1">
        <f>C22-B22</f>
        <v>279</v>
      </c>
      <c r="E22" s="11">
        <f t="shared" si="15"/>
        <v>0.09181104493773687</v>
      </c>
      <c r="F22" s="11">
        <f t="shared" si="15"/>
        <v>0.09256782832679657</v>
      </c>
      <c r="G22" s="12">
        <f>(C22-B22)/B22</f>
        <v>0.013710747456877488</v>
      </c>
      <c r="I22" s="4">
        <f t="shared" si="16"/>
        <v>4</v>
      </c>
      <c r="J22" s="4">
        <f t="shared" si="16"/>
        <v>4</v>
      </c>
      <c r="K22" s="5">
        <f t="shared" si="17"/>
        <v>3897</v>
      </c>
      <c r="L22" s="5">
        <f t="shared" si="17"/>
        <v>4125.333333333332</v>
      </c>
      <c r="M22" s="4">
        <f>I22</f>
        <v>4</v>
      </c>
      <c r="N22" s="4">
        <f>J22</f>
        <v>4</v>
      </c>
      <c r="O22" s="5"/>
      <c r="P22" s="5"/>
      <c r="Q22" s="4"/>
      <c r="R22" s="4"/>
      <c r="S22" s="5"/>
      <c r="T22" s="5"/>
      <c r="U22" s="4"/>
      <c r="V22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Joost</dc:creator>
  <cp:keywords/>
  <dc:description/>
  <cp:lastModifiedBy>Joost</cp:lastModifiedBy>
  <dcterms:created xsi:type="dcterms:W3CDTF">2010-03-12T12:13:26Z</dcterms:created>
  <dcterms:modified xsi:type="dcterms:W3CDTF">2010-03-12T23:42:41Z</dcterms:modified>
  <cp:category/>
  <cp:version/>
  <cp:contentType/>
  <cp:contentStatus/>
</cp:coreProperties>
</file>